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200" windowHeight="6810"/>
  </bookViews>
  <sheets>
    <sheet name="Opplag2017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6" i="1" l="1"/>
  <c r="M83" i="1"/>
  <c r="K83" i="1"/>
  <c r="J83" i="1"/>
  <c r="L83" i="1" s="1"/>
  <c r="I83" i="1"/>
  <c r="H83" i="1"/>
  <c r="K82" i="1"/>
  <c r="L82" i="1" s="1"/>
  <c r="M82" i="1" s="1"/>
  <c r="J82" i="1"/>
  <c r="H82" i="1"/>
  <c r="I82" i="1" s="1"/>
  <c r="M81" i="1"/>
  <c r="K81" i="1"/>
  <c r="J81" i="1"/>
  <c r="L81" i="1" s="1"/>
  <c r="I81" i="1"/>
  <c r="H81" i="1"/>
  <c r="K80" i="1"/>
  <c r="L80" i="1" s="1"/>
  <c r="M80" i="1" s="1"/>
  <c r="J80" i="1"/>
  <c r="H80" i="1"/>
  <c r="I80" i="1" s="1"/>
  <c r="M79" i="1"/>
  <c r="K79" i="1"/>
  <c r="J79" i="1"/>
  <c r="L79" i="1" s="1"/>
  <c r="I79" i="1"/>
  <c r="H79" i="1"/>
  <c r="K78" i="1"/>
  <c r="L78" i="1" s="1"/>
  <c r="M78" i="1" s="1"/>
  <c r="J78" i="1"/>
  <c r="H78" i="1"/>
  <c r="I78" i="1" s="1"/>
  <c r="M77" i="1"/>
  <c r="K77" i="1"/>
  <c r="J77" i="1"/>
  <c r="L77" i="1" s="1"/>
  <c r="L86" i="1" s="1"/>
  <c r="I77" i="1"/>
  <c r="H77" i="1"/>
  <c r="H86" i="1" s="1"/>
  <c r="K76" i="1"/>
  <c r="K86" i="1" s="1"/>
  <c r="J76" i="1"/>
  <c r="L72" i="1"/>
  <c r="D72" i="1"/>
  <c r="L71" i="1"/>
  <c r="K71" i="1"/>
  <c r="J71" i="1"/>
  <c r="H71" i="1"/>
  <c r="H72" i="1" s="1"/>
  <c r="L70" i="1"/>
  <c r="K70" i="1"/>
  <c r="J70" i="1"/>
  <c r="J72" i="1" s="1"/>
  <c r="F67" i="1"/>
  <c r="F74" i="1" s="1"/>
  <c r="F90" i="1" s="1"/>
  <c r="D67" i="1"/>
  <c r="D74" i="1" s="1"/>
  <c r="D90" i="1" s="1"/>
  <c r="K66" i="1"/>
  <c r="J66" i="1"/>
  <c r="L66" i="1" s="1"/>
  <c r="M66" i="1" s="1"/>
  <c r="H66" i="1"/>
  <c r="I66" i="1" s="1"/>
  <c r="K65" i="1"/>
  <c r="J65" i="1"/>
  <c r="H65" i="1"/>
  <c r="I65" i="1" s="1"/>
  <c r="K64" i="1"/>
  <c r="J64" i="1"/>
  <c r="H64" i="1"/>
  <c r="I64" i="1" s="1"/>
  <c r="K63" i="1"/>
  <c r="J63" i="1"/>
  <c r="H63" i="1"/>
  <c r="I63" i="1" s="1"/>
  <c r="K62" i="1"/>
  <c r="J62" i="1"/>
  <c r="L62" i="1" s="1"/>
  <c r="M62" i="1" s="1"/>
  <c r="H62" i="1"/>
  <c r="I62" i="1" s="1"/>
  <c r="K61" i="1"/>
  <c r="J61" i="1"/>
  <c r="H61" i="1"/>
  <c r="I61" i="1" s="1"/>
  <c r="K60" i="1"/>
  <c r="J60" i="1"/>
  <c r="H60" i="1"/>
  <c r="I60" i="1" s="1"/>
  <c r="K59" i="1"/>
  <c r="J59" i="1"/>
  <c r="H59" i="1"/>
  <c r="I59" i="1" s="1"/>
  <c r="K58" i="1"/>
  <c r="J58" i="1"/>
  <c r="H58" i="1"/>
  <c r="I58" i="1" s="1"/>
  <c r="K57" i="1"/>
  <c r="J57" i="1"/>
  <c r="H57" i="1"/>
  <c r="I57" i="1" s="1"/>
  <c r="K56" i="1"/>
  <c r="J56" i="1"/>
  <c r="L56" i="1" s="1"/>
  <c r="M56" i="1" s="1"/>
  <c r="H56" i="1"/>
  <c r="I56" i="1" s="1"/>
  <c r="K55" i="1"/>
  <c r="J55" i="1"/>
  <c r="H55" i="1"/>
  <c r="I55" i="1" s="1"/>
  <c r="L54" i="1"/>
  <c r="M54" i="1" s="1"/>
  <c r="K54" i="1"/>
  <c r="J54" i="1"/>
  <c r="H54" i="1"/>
  <c r="I54" i="1" s="1"/>
  <c r="K53" i="1"/>
  <c r="J53" i="1"/>
  <c r="H53" i="1"/>
  <c r="I53" i="1" s="1"/>
  <c r="K52" i="1"/>
  <c r="J52" i="1"/>
  <c r="H52" i="1"/>
  <c r="I52" i="1" s="1"/>
  <c r="K51" i="1"/>
  <c r="J51" i="1"/>
  <c r="L51" i="1" s="1"/>
  <c r="M51" i="1" s="1"/>
  <c r="H51" i="1"/>
  <c r="I51" i="1" s="1"/>
  <c r="K50" i="1"/>
  <c r="J50" i="1"/>
  <c r="H50" i="1"/>
  <c r="I50" i="1" s="1"/>
  <c r="K49" i="1"/>
  <c r="J49" i="1"/>
  <c r="H49" i="1"/>
  <c r="I49" i="1" s="1"/>
  <c r="K48" i="1"/>
  <c r="E113" i="1" s="1"/>
  <c r="J48" i="1"/>
  <c r="L48" i="1" s="1"/>
  <c r="M48" i="1" s="1"/>
  <c r="H48" i="1"/>
  <c r="I48" i="1" s="1"/>
  <c r="K47" i="1"/>
  <c r="J47" i="1"/>
  <c r="H47" i="1"/>
  <c r="I47" i="1" s="1"/>
  <c r="L46" i="1"/>
  <c r="M46" i="1" s="1"/>
  <c r="K46" i="1"/>
  <c r="J46" i="1"/>
  <c r="H46" i="1"/>
  <c r="I46" i="1" s="1"/>
  <c r="K45" i="1"/>
  <c r="J45" i="1"/>
  <c r="H45" i="1"/>
  <c r="I45" i="1" s="1"/>
  <c r="K44" i="1"/>
  <c r="L44" i="1" s="1"/>
  <c r="M44" i="1" s="1"/>
  <c r="J44" i="1"/>
  <c r="H44" i="1"/>
  <c r="I44" i="1" s="1"/>
  <c r="K43" i="1"/>
  <c r="J43" i="1"/>
  <c r="L43" i="1" s="1"/>
  <c r="M43" i="1" s="1"/>
  <c r="H43" i="1"/>
  <c r="I43" i="1" s="1"/>
  <c r="K42" i="1"/>
  <c r="J42" i="1"/>
  <c r="L42" i="1" s="1"/>
  <c r="M42" i="1" s="1"/>
  <c r="H42" i="1"/>
  <c r="I42" i="1" s="1"/>
  <c r="K41" i="1"/>
  <c r="J41" i="1"/>
  <c r="H41" i="1"/>
  <c r="I41" i="1" s="1"/>
  <c r="K40" i="1"/>
  <c r="J40" i="1"/>
  <c r="H40" i="1"/>
  <c r="I40" i="1" s="1"/>
  <c r="K39" i="1"/>
  <c r="J39" i="1"/>
  <c r="L39" i="1" s="1"/>
  <c r="M39" i="1" s="1"/>
  <c r="H39" i="1"/>
  <c r="I39" i="1" s="1"/>
  <c r="K38" i="1"/>
  <c r="J38" i="1"/>
  <c r="L38" i="1" s="1"/>
  <c r="M38" i="1" s="1"/>
  <c r="H38" i="1"/>
  <c r="I38" i="1" s="1"/>
  <c r="K37" i="1"/>
  <c r="J37" i="1"/>
  <c r="H37" i="1"/>
  <c r="I37" i="1" s="1"/>
  <c r="K36" i="1"/>
  <c r="L36" i="1" s="1"/>
  <c r="M36" i="1" s="1"/>
  <c r="J36" i="1"/>
  <c r="H36" i="1"/>
  <c r="I36" i="1" s="1"/>
  <c r="K35" i="1"/>
  <c r="J35" i="1"/>
  <c r="H35" i="1"/>
  <c r="I35" i="1" s="1"/>
  <c r="K34" i="1"/>
  <c r="J34" i="1"/>
  <c r="L34" i="1" s="1"/>
  <c r="M34" i="1" s="1"/>
  <c r="H34" i="1"/>
  <c r="I34" i="1" s="1"/>
  <c r="K33" i="1"/>
  <c r="J33" i="1"/>
  <c r="H33" i="1"/>
  <c r="I33" i="1" s="1"/>
  <c r="K32" i="1"/>
  <c r="J32" i="1"/>
  <c r="H32" i="1"/>
  <c r="I32" i="1" s="1"/>
  <c r="K31" i="1"/>
  <c r="J31" i="1"/>
  <c r="H31" i="1"/>
  <c r="I31" i="1" s="1"/>
  <c r="K30" i="1"/>
  <c r="J30" i="1"/>
  <c r="L30" i="1" s="1"/>
  <c r="M30" i="1" s="1"/>
  <c r="H30" i="1"/>
  <c r="I30" i="1" s="1"/>
  <c r="K29" i="1"/>
  <c r="J29" i="1"/>
  <c r="H29" i="1"/>
  <c r="I29" i="1" s="1"/>
  <c r="K28" i="1"/>
  <c r="J28" i="1"/>
  <c r="H28" i="1"/>
  <c r="I28" i="1" s="1"/>
  <c r="K27" i="1"/>
  <c r="J27" i="1"/>
  <c r="H27" i="1"/>
  <c r="I27" i="1" s="1"/>
  <c r="K26" i="1"/>
  <c r="J26" i="1"/>
  <c r="H26" i="1"/>
  <c r="I26" i="1" s="1"/>
  <c r="K25" i="1"/>
  <c r="J25" i="1"/>
  <c r="H25" i="1"/>
  <c r="I25" i="1" s="1"/>
  <c r="K24" i="1"/>
  <c r="J24" i="1"/>
  <c r="L24" i="1" s="1"/>
  <c r="M24" i="1" s="1"/>
  <c r="H24" i="1"/>
  <c r="I24" i="1" s="1"/>
  <c r="K23" i="1"/>
  <c r="J23" i="1"/>
  <c r="H23" i="1"/>
  <c r="I23" i="1" s="1"/>
  <c r="L22" i="1"/>
  <c r="M22" i="1" s="1"/>
  <c r="K22" i="1"/>
  <c r="J22" i="1"/>
  <c r="H22" i="1"/>
  <c r="I22" i="1" s="1"/>
  <c r="K21" i="1"/>
  <c r="J21" i="1"/>
  <c r="H21" i="1"/>
  <c r="I21" i="1" s="1"/>
  <c r="K20" i="1"/>
  <c r="J20" i="1"/>
  <c r="L20" i="1" s="1"/>
  <c r="M20" i="1" s="1"/>
  <c r="H20" i="1"/>
  <c r="I20" i="1" s="1"/>
  <c r="K19" i="1"/>
  <c r="J19" i="1"/>
  <c r="H19" i="1"/>
  <c r="I19" i="1" s="1"/>
  <c r="K18" i="1"/>
  <c r="J18" i="1"/>
  <c r="H18" i="1"/>
  <c r="I18" i="1" s="1"/>
  <c r="K17" i="1"/>
  <c r="E106" i="1" s="1"/>
  <c r="J17" i="1"/>
  <c r="H17" i="1"/>
  <c r="I17" i="1" s="1"/>
  <c r="K16" i="1"/>
  <c r="J16" i="1"/>
  <c r="L16" i="1" s="1"/>
  <c r="M16" i="1" s="1"/>
  <c r="H16" i="1"/>
  <c r="I16" i="1" s="1"/>
  <c r="K15" i="1"/>
  <c r="J15" i="1"/>
  <c r="H15" i="1"/>
  <c r="I15" i="1" s="1"/>
  <c r="K14" i="1"/>
  <c r="J14" i="1"/>
  <c r="H14" i="1"/>
  <c r="I14" i="1" s="1"/>
  <c r="K13" i="1"/>
  <c r="J13" i="1"/>
  <c r="H13" i="1"/>
  <c r="I13" i="1" s="1"/>
  <c r="K12" i="1"/>
  <c r="J12" i="1"/>
  <c r="L12" i="1" s="1"/>
  <c r="M12" i="1" s="1"/>
  <c r="H12" i="1"/>
  <c r="I12" i="1" s="1"/>
  <c r="K11" i="1"/>
  <c r="J11" i="1"/>
  <c r="I11" i="1"/>
  <c r="H11" i="1"/>
  <c r="K10" i="1"/>
  <c r="J10" i="1"/>
  <c r="L10" i="1" s="1"/>
  <c r="M10" i="1" s="1"/>
  <c r="H10" i="1"/>
  <c r="I10" i="1" s="1"/>
  <c r="K9" i="1"/>
  <c r="J9" i="1"/>
  <c r="H9" i="1"/>
  <c r="I9" i="1" s="1"/>
  <c r="K8" i="1"/>
  <c r="J8" i="1"/>
  <c r="H8" i="1"/>
  <c r="E107" i="1" l="1"/>
  <c r="L52" i="1"/>
  <c r="M52" i="1" s="1"/>
  <c r="E109" i="1"/>
  <c r="E117" i="1"/>
  <c r="L8" i="1"/>
  <c r="M8" i="1" s="1"/>
  <c r="L14" i="1"/>
  <c r="M14" i="1" s="1"/>
  <c r="L18" i="1"/>
  <c r="M18" i="1" s="1"/>
  <c r="L23" i="1"/>
  <c r="M23" i="1" s="1"/>
  <c r="L27" i="1"/>
  <c r="M27" i="1" s="1"/>
  <c r="L28" i="1"/>
  <c r="M28" i="1" s="1"/>
  <c r="L32" i="1"/>
  <c r="M32" i="1" s="1"/>
  <c r="L50" i="1"/>
  <c r="M50" i="1" s="1"/>
  <c r="L55" i="1"/>
  <c r="M55" i="1" s="1"/>
  <c r="L60" i="1"/>
  <c r="M60" i="1" s="1"/>
  <c r="L64" i="1"/>
  <c r="M64" i="1" s="1"/>
  <c r="L26" i="1"/>
  <c r="M26" i="1" s="1"/>
  <c r="L40" i="1"/>
  <c r="M40" i="1" s="1"/>
  <c r="E105" i="1"/>
  <c r="L58" i="1"/>
  <c r="M58" i="1" s="1"/>
  <c r="L63" i="1"/>
  <c r="M63" i="1" s="1"/>
  <c r="E111" i="1"/>
  <c r="E114" i="1"/>
  <c r="H67" i="1"/>
  <c r="I67" i="1" s="1"/>
  <c r="C105" i="1"/>
  <c r="C106" i="1"/>
  <c r="G106" i="1" s="1"/>
  <c r="L21" i="1"/>
  <c r="M21" i="1" s="1"/>
  <c r="L29" i="1"/>
  <c r="M29" i="1" s="1"/>
  <c r="E108" i="1"/>
  <c r="L45" i="1"/>
  <c r="M45" i="1" s="1"/>
  <c r="E112" i="1"/>
  <c r="L53" i="1"/>
  <c r="M53" i="1" s="1"/>
  <c r="L61" i="1"/>
  <c r="M61" i="1" s="1"/>
  <c r="H90" i="1"/>
  <c r="I90" i="1" s="1"/>
  <c r="E115" i="1"/>
  <c r="E110" i="1"/>
  <c r="L9" i="1"/>
  <c r="M9" i="1" s="1"/>
  <c r="L11" i="1"/>
  <c r="M11" i="1" s="1"/>
  <c r="L15" i="1"/>
  <c r="M15" i="1" s="1"/>
  <c r="L19" i="1"/>
  <c r="M19" i="1" s="1"/>
  <c r="L25" i="1"/>
  <c r="M25" i="1" s="1"/>
  <c r="L33" i="1"/>
  <c r="M33" i="1" s="1"/>
  <c r="L41" i="1"/>
  <c r="M41" i="1" s="1"/>
  <c r="C113" i="1"/>
  <c r="D113" i="1" s="1"/>
  <c r="L57" i="1"/>
  <c r="M57" i="1" s="1"/>
  <c r="E116" i="1"/>
  <c r="L65" i="1"/>
  <c r="M65" i="1" s="1"/>
  <c r="H74" i="1"/>
  <c r="I74" i="1" s="1"/>
  <c r="C110" i="1"/>
  <c r="L37" i="1"/>
  <c r="M37" i="1" s="1"/>
  <c r="I8" i="1"/>
  <c r="C109" i="1"/>
  <c r="L35" i="1"/>
  <c r="M35" i="1" s="1"/>
  <c r="L59" i="1"/>
  <c r="M59" i="1" s="1"/>
  <c r="C116" i="1"/>
  <c r="C107" i="1"/>
  <c r="J67" i="1"/>
  <c r="J74" i="1" s="1"/>
  <c r="C104" i="1"/>
  <c r="L13" i="1"/>
  <c r="M13" i="1" s="1"/>
  <c r="L17" i="1"/>
  <c r="M17" i="1" s="1"/>
  <c r="G113" i="1"/>
  <c r="C114" i="1"/>
  <c r="L49" i="1"/>
  <c r="M49" i="1" s="1"/>
  <c r="C111" i="1"/>
  <c r="G105" i="1"/>
  <c r="E104" i="1"/>
  <c r="K67" i="1"/>
  <c r="K74" i="1" s="1"/>
  <c r="K90" i="1" s="1"/>
  <c r="L31" i="1"/>
  <c r="M31" i="1" s="1"/>
  <c r="C108" i="1"/>
  <c r="L47" i="1"/>
  <c r="M47" i="1" s="1"/>
  <c r="C112" i="1"/>
  <c r="C117" i="1"/>
  <c r="C115" i="1"/>
  <c r="C118" i="1" l="1"/>
  <c r="D104" i="1"/>
  <c r="G104" i="1"/>
  <c r="E118" i="1"/>
  <c r="F104" i="1"/>
  <c r="L74" i="1"/>
  <c r="M74" i="1" s="1"/>
  <c r="J90" i="1"/>
  <c r="L90" i="1" s="1"/>
  <c r="M90" i="1" s="1"/>
  <c r="D109" i="1"/>
  <c r="G109" i="1"/>
  <c r="G110" i="1"/>
  <c r="D110" i="1"/>
  <c r="F108" i="1"/>
  <c r="F117" i="1"/>
  <c r="F112" i="1"/>
  <c r="F111" i="1"/>
  <c r="F114" i="1"/>
  <c r="D108" i="1"/>
  <c r="G108" i="1"/>
  <c r="F113" i="1"/>
  <c r="F115" i="1"/>
  <c r="F107" i="1"/>
  <c r="F109" i="1"/>
  <c r="F116" i="1"/>
  <c r="F105" i="1"/>
  <c r="D116" i="1"/>
  <c r="G116" i="1"/>
  <c r="D117" i="1"/>
  <c r="G117" i="1"/>
  <c r="D111" i="1"/>
  <c r="G111" i="1"/>
  <c r="D115" i="1"/>
  <c r="G115" i="1"/>
  <c r="D112" i="1"/>
  <c r="G112" i="1"/>
  <c r="D105" i="1"/>
  <c r="G114" i="1"/>
  <c r="D114" i="1"/>
  <c r="D107" i="1"/>
  <c r="G107" i="1"/>
  <c r="F110" i="1"/>
  <c r="F106" i="1"/>
  <c r="D106" i="1"/>
  <c r="L67" i="1"/>
  <c r="M67" i="1" s="1"/>
  <c r="D118" i="1" l="1"/>
  <c r="F118" i="1"/>
  <c r="G118" i="1"/>
</calcChain>
</file>

<file path=xl/sharedStrings.xml><?xml version="1.0" encoding="utf-8"?>
<sst xmlns="http://schemas.openxmlformats.org/spreadsheetml/2006/main" count="285" uniqueCount="140">
  <si>
    <t>MAGASIN OG UKEBLADER. OPPLAGSTALL HELÅR 2016 OG 2017</t>
  </si>
  <si>
    <t>Opplag pr. utgivelse</t>
  </si>
  <si>
    <t>Totalkonsum (opplag * frekvens)</t>
  </si>
  <si>
    <t>Tittel</t>
  </si>
  <si>
    <t>Type</t>
  </si>
  <si>
    <t>Utgiver</t>
  </si>
  <si>
    <t xml:space="preserve">  Frekvens</t>
  </si>
  <si>
    <t>Endring pr utg</t>
  </si>
  <si>
    <t>% pr utg</t>
  </si>
  <si>
    <t>Endring tot</t>
  </si>
  <si>
    <t>% tot</t>
  </si>
  <si>
    <t>Her og Nå</t>
  </si>
  <si>
    <t>Aktualitet, TV</t>
  </si>
  <si>
    <t>EP</t>
  </si>
  <si>
    <t>På TV</t>
  </si>
  <si>
    <t>AM</t>
  </si>
  <si>
    <t>Se og Hør Extra</t>
  </si>
  <si>
    <t>Se og Hør tirsdag</t>
  </si>
  <si>
    <t>TVGuiden</t>
  </si>
  <si>
    <t>PRB</t>
  </si>
  <si>
    <t>Autofil</t>
  </si>
  <si>
    <t>Bil, båt</t>
  </si>
  <si>
    <t>Bil</t>
  </si>
  <si>
    <t>BIL</t>
  </si>
  <si>
    <t>Båtmagasinet</t>
  </si>
  <si>
    <t>Norsk Motorveteran</t>
  </si>
  <si>
    <t>Bo Bedre</t>
  </si>
  <si>
    <t>Bolig, interiør</t>
  </si>
  <si>
    <t>BPI</t>
  </si>
  <si>
    <t>Boligdrøm</t>
  </si>
  <si>
    <t>Boligpluss</t>
  </si>
  <si>
    <t>Bonytt</t>
  </si>
  <si>
    <t>Gjør det selv</t>
  </si>
  <si>
    <t>Hageliv og Uterom</t>
  </si>
  <si>
    <t>Hytteliv</t>
  </si>
  <si>
    <t>Lev landlig</t>
  </si>
  <si>
    <t>Maison Interiør</t>
  </si>
  <si>
    <t>Rom 123</t>
  </si>
  <si>
    <t>Tara Hjem</t>
  </si>
  <si>
    <t>Vakre Hjem og Interiør</t>
  </si>
  <si>
    <t>Babydrøm</t>
  </si>
  <si>
    <t>Foreldre</t>
  </si>
  <si>
    <t>Foreldre &amp; Barn</t>
  </si>
  <si>
    <t>Aktiv Trening</t>
  </si>
  <si>
    <t>Helse, livsstil, sunnhet</t>
  </si>
  <si>
    <t>Det Nye Spesial/Shape Up</t>
  </si>
  <si>
    <t>I form</t>
  </si>
  <si>
    <t>Kamille puls</t>
  </si>
  <si>
    <t>Aftenposten Innsikt</t>
  </si>
  <si>
    <t>Innsikt, økonomi</t>
  </si>
  <si>
    <t>AF</t>
  </si>
  <si>
    <t>Dine Penger</t>
  </si>
  <si>
    <t>DP</t>
  </si>
  <si>
    <t>Alt om Fiske</t>
  </si>
  <si>
    <t>Jakt, friluft</t>
  </si>
  <si>
    <t>Jakt</t>
  </si>
  <si>
    <t>Jeger, Hund &amp; Våpen</t>
  </si>
  <si>
    <t>Villmarksliv</t>
  </si>
  <si>
    <t>Costume</t>
  </si>
  <si>
    <t>Kvinne</t>
  </si>
  <si>
    <t>Det Nye</t>
  </si>
  <si>
    <t>Kamille</t>
  </si>
  <si>
    <t>KK</t>
  </si>
  <si>
    <t>Stella</t>
  </si>
  <si>
    <t>Tara</t>
  </si>
  <si>
    <t>Vi Menn</t>
  </si>
  <si>
    <t>Mann</t>
  </si>
  <si>
    <t>Aftenposten mat fra Norge</t>
  </si>
  <si>
    <t>Mat</t>
  </si>
  <si>
    <t>Maison Mat og Vin</t>
  </si>
  <si>
    <t xml:space="preserve">Mat  </t>
  </si>
  <si>
    <t xml:space="preserve">Computeworld </t>
  </si>
  <si>
    <t>PC, lyd, bilde</t>
  </si>
  <si>
    <t>IDG</t>
  </si>
  <si>
    <t>Digital Foto</t>
  </si>
  <si>
    <t>Hjemme-PC</t>
  </si>
  <si>
    <t>Komputer for alle</t>
  </si>
  <si>
    <t>Aftenposten Historie</t>
  </si>
  <si>
    <t>Sport, reise, vitenskap</t>
  </si>
  <si>
    <t>Illustrert vitenskap</t>
  </si>
  <si>
    <t>Illustrert vitenskap Historie</t>
  </si>
  <si>
    <t>National Geographic</t>
  </si>
  <si>
    <t>Vagabond</t>
  </si>
  <si>
    <t>VF</t>
  </si>
  <si>
    <t>Donald Duck &amp; Co.</t>
  </si>
  <si>
    <t>Ung, tegneserie</t>
  </si>
  <si>
    <t>EK</t>
  </si>
  <si>
    <t>Lunch</t>
  </si>
  <si>
    <t>Pondus</t>
  </si>
  <si>
    <t>Allers</t>
  </si>
  <si>
    <t>Voksen kvinne</t>
  </si>
  <si>
    <t>Familien</t>
  </si>
  <si>
    <t>Hjemmet</t>
  </si>
  <si>
    <t>Norsk Ukeblad</t>
  </si>
  <si>
    <t>Vi over 60</t>
  </si>
  <si>
    <t>Grieg</t>
  </si>
  <si>
    <t>SUM EKSISTERENDE</t>
  </si>
  <si>
    <t>TOTALT</t>
  </si>
  <si>
    <t>NYE TITLER I 2017:</t>
  </si>
  <si>
    <t>Endring</t>
  </si>
  <si>
    <t>%</t>
  </si>
  <si>
    <t>Hagen for Alle</t>
  </si>
  <si>
    <t>All Verdens Historie</t>
  </si>
  <si>
    <t>SUM NYE TITLER</t>
  </si>
  <si>
    <t>SUM EKSISTERENDE + NYE</t>
  </si>
  <si>
    <t>UTGÅTTE TITLER I 2017</t>
  </si>
  <si>
    <t>Fri Flyt</t>
  </si>
  <si>
    <t>FF</t>
  </si>
  <si>
    <t>Klatring</t>
  </si>
  <si>
    <t>Landevei</t>
  </si>
  <si>
    <t>Terrengsykkel</t>
  </si>
  <si>
    <t>Ute</t>
  </si>
  <si>
    <t>Det Nye Interiør</t>
  </si>
  <si>
    <t>Elle</t>
  </si>
  <si>
    <t>SUM UTGÅTTE TITLER</t>
  </si>
  <si>
    <t>SUM EKSISTERENDE + NYE + UTGÅTTE</t>
  </si>
  <si>
    <t>Aller Media</t>
  </si>
  <si>
    <t xml:space="preserve"> Fri Flyt</t>
  </si>
  <si>
    <t>Aftenposten</t>
  </si>
  <si>
    <t>GRIEG</t>
  </si>
  <si>
    <t>Grieg Media</t>
  </si>
  <si>
    <t xml:space="preserve">BIL     </t>
  </si>
  <si>
    <t>Bilforlaget</t>
  </si>
  <si>
    <t>Programbladet</t>
  </si>
  <si>
    <t xml:space="preserve">Bonnier </t>
  </si>
  <si>
    <t>SPM</t>
  </si>
  <si>
    <t xml:space="preserve"> Sport Media</t>
  </si>
  <si>
    <t>Vagabond Forlag</t>
  </si>
  <si>
    <t>Egmont Publishing</t>
  </si>
  <si>
    <t>ESF</t>
  </si>
  <si>
    <t>Egmont Kid</t>
  </si>
  <si>
    <t>Opplagstall pr. kategori (totalkonsum) (i hele tusen)</t>
  </si>
  <si>
    <t>Opplag 2017</t>
  </si>
  <si>
    <t>Andel 2017</t>
  </si>
  <si>
    <t>Opplag 2016</t>
  </si>
  <si>
    <t>Andel 2016</t>
  </si>
  <si>
    <t>Utvikling</t>
  </si>
  <si>
    <t>PC, lyd og bilde</t>
  </si>
  <si>
    <t>Ung, Tegneserier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</si>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</sst>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(* #,##0_);_(* \(#,##0\);_(* &quot;-&quot;??_);_(@_)"/>
    <numFmt numFmtId="166" formatCode="#,##0.0"/>
    <numFmt numFmtId="167" formatCode="_ * #,##0_ ;_ * \-#,##0_ ;_ * &quot;-&quot;??_ ;_ @_ "/>
    <numFmt numFmtId="168" formatCode="0.0\ 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5">
    <xf numFmtId="0" fontId="0" fillId="0" borderId="0" xfId="0"/>
    <xf numFmtId="164" fontId="3" fillId="0" borderId="0" xfId="1" applyFont="1" applyAlignment="1">
      <alignment horizontal="left"/>
    </xf>
    <xf numFmtId="164" fontId="4" fillId="0" borderId="0" xfId="1" applyFont="1"/>
    <xf numFmtId="165" fontId="4" fillId="0" borderId="0" xfId="1" applyNumberFormat="1" applyFont="1"/>
    <xf numFmtId="3" fontId="4" fillId="0" borderId="0" xfId="1" applyNumberFormat="1" applyFont="1"/>
    <xf numFmtId="166" fontId="4" fillId="0" borderId="0" xfId="1" applyNumberFormat="1" applyFont="1"/>
    <xf numFmtId="0" fontId="4" fillId="0" borderId="0" xfId="0" applyFont="1"/>
    <xf numFmtId="164" fontId="5" fillId="0" borderId="0" xfId="1" applyFont="1" applyAlignment="1">
      <alignment horizontal="left"/>
    </xf>
    <xf numFmtId="164" fontId="5" fillId="2" borderId="4" xfId="1" applyFont="1" applyFill="1" applyBorder="1"/>
    <xf numFmtId="165" fontId="5" fillId="2" borderId="5" xfId="1" applyNumberFormat="1" applyFont="1" applyFill="1" applyBorder="1"/>
    <xf numFmtId="1" fontId="5" fillId="2" borderId="6" xfId="1" applyNumberFormat="1" applyFont="1" applyFill="1" applyBorder="1" applyAlignment="1">
      <alignment horizontal="center"/>
    </xf>
    <xf numFmtId="165" fontId="5" fillId="2" borderId="7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166" fontId="5" fillId="2" borderId="7" xfId="1" applyNumberFormat="1" applyFont="1" applyFill="1" applyBorder="1" applyAlignment="1">
      <alignment horizontal="left"/>
    </xf>
    <xf numFmtId="165" fontId="5" fillId="3" borderId="6" xfId="1" quotePrefix="1" applyNumberFormat="1" applyFont="1" applyFill="1" applyBorder="1" applyAlignment="1">
      <alignment horizontal="center"/>
    </xf>
    <xf numFmtId="165" fontId="5" fillId="3" borderId="8" xfId="1" quotePrefix="1" applyNumberFormat="1" applyFont="1" applyFill="1" applyBorder="1" applyAlignment="1">
      <alignment horizontal="center"/>
    </xf>
    <xf numFmtId="164" fontId="5" fillId="3" borderId="8" xfId="1" applyFont="1" applyFill="1" applyBorder="1" applyAlignment="1">
      <alignment horizontal="center"/>
    </xf>
    <xf numFmtId="164" fontId="5" fillId="3" borderId="7" xfId="1" applyFont="1" applyFill="1" applyBorder="1" applyAlignment="1">
      <alignment horizontal="center"/>
    </xf>
    <xf numFmtId="164" fontId="4" fillId="0" borderId="0" xfId="1" applyFont="1" applyBorder="1"/>
    <xf numFmtId="0" fontId="0" fillId="0" borderId="0" xfId="0" applyFill="1" applyBorder="1"/>
    <xf numFmtId="165" fontId="4" fillId="0" borderId="0" xfId="1" applyNumberFormat="1" applyFont="1" applyBorder="1" applyAlignment="1">
      <alignment horizontal="center"/>
    </xf>
    <xf numFmtId="167" fontId="4" fillId="0" borderId="9" xfId="1" applyNumberFormat="1" applyFont="1" applyBorder="1"/>
    <xf numFmtId="167" fontId="4" fillId="0" borderId="10" xfId="1" applyNumberFormat="1" applyFont="1" applyBorder="1" applyAlignment="1">
      <alignment horizontal="center"/>
    </xf>
    <xf numFmtId="3" fontId="0" fillId="0" borderId="9" xfId="0" applyNumberFormat="1" applyBorder="1"/>
    <xf numFmtId="168" fontId="0" fillId="0" borderId="10" xfId="0" applyNumberFormat="1" applyBorder="1"/>
    <xf numFmtId="165" fontId="0" fillId="0" borderId="0" xfId="0" applyNumberFormat="1" applyBorder="1"/>
    <xf numFmtId="3" fontId="0" fillId="0" borderId="0" xfId="0" applyNumberFormat="1" applyBorder="1"/>
    <xf numFmtId="167" fontId="4" fillId="0" borderId="10" xfId="1" applyNumberFormat="1" applyFont="1" applyBorder="1" applyAlignment="1">
      <alignment horizontal="right"/>
    </xf>
    <xf numFmtId="3" fontId="0" fillId="0" borderId="0" xfId="0" applyNumberFormat="1"/>
    <xf numFmtId="165" fontId="0" fillId="0" borderId="0" xfId="0" applyNumberFormat="1"/>
    <xf numFmtId="0" fontId="0" fillId="0" borderId="0" xfId="0" applyBorder="1"/>
    <xf numFmtId="165" fontId="4" fillId="0" borderId="0" xfId="1" applyNumberFormat="1" applyFont="1" applyFill="1" applyBorder="1" applyAlignment="1">
      <alignment horizontal="center"/>
    </xf>
    <xf numFmtId="167" fontId="4" fillId="0" borderId="10" xfId="1" applyNumberFormat="1" applyFont="1" applyBorder="1"/>
    <xf numFmtId="0" fontId="6" fillId="0" borderId="0" xfId="0" applyFont="1" applyAlignment="1">
      <alignment horizontal="center"/>
    </xf>
    <xf numFmtId="167" fontId="0" fillId="0" borderId="9" xfId="1" applyNumberFormat="1" applyFont="1" applyBorder="1"/>
    <xf numFmtId="167" fontId="0" fillId="0" borderId="10" xfId="1" applyNumberFormat="1" applyFont="1" applyBorder="1"/>
    <xf numFmtId="167" fontId="4" fillId="0" borderId="9" xfId="1" applyNumberFormat="1" applyFont="1" applyFill="1" applyBorder="1"/>
    <xf numFmtId="167" fontId="4" fillId="0" borderId="10" xfId="1" applyNumberFormat="1" applyFont="1" applyFill="1" applyBorder="1" applyAlignment="1">
      <alignment horizontal="right"/>
    </xf>
    <xf numFmtId="167" fontId="0" fillId="0" borderId="10" xfId="1" applyNumberFormat="1" applyFont="1" applyBorder="1" applyAlignment="1">
      <alignment horizontal="right"/>
    </xf>
    <xf numFmtId="164" fontId="4" fillId="0" borderId="0" xfId="1" applyFont="1" applyFill="1" applyBorder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9" xfId="1" applyNumberFormat="1" applyFont="1" applyBorder="1"/>
    <xf numFmtId="0" fontId="6" fillId="0" borderId="0" xfId="0" applyFont="1" applyBorder="1"/>
    <xf numFmtId="165" fontId="4" fillId="0" borderId="9" xfId="1" applyNumberFormat="1" applyFont="1" applyBorder="1"/>
    <xf numFmtId="165" fontId="4" fillId="0" borderId="10" xfId="1" applyNumberFormat="1" applyFont="1" applyBorder="1" applyAlignment="1">
      <alignment horizontal="right"/>
    </xf>
    <xf numFmtId="168" fontId="6" fillId="0" borderId="10" xfId="0" applyNumberFormat="1" applyFont="1" applyBorder="1"/>
    <xf numFmtId="165" fontId="7" fillId="0" borderId="0" xfId="1" applyNumberFormat="1" applyFont="1" applyBorder="1" applyAlignment="1">
      <alignment horizontal="center"/>
    </xf>
    <xf numFmtId="0" fontId="6" fillId="0" borderId="0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165" fontId="8" fillId="4" borderId="1" xfId="0" applyNumberFormat="1" applyFont="1" applyFill="1" applyBorder="1"/>
    <xf numFmtId="165" fontId="8" fillId="4" borderId="3" xfId="0" applyNumberFormat="1" applyFont="1" applyFill="1" applyBorder="1"/>
    <xf numFmtId="0" fontId="8" fillId="4" borderId="3" xfId="0" applyFont="1" applyFill="1" applyBorder="1"/>
    <xf numFmtId="3" fontId="8" fillId="4" borderId="1" xfId="0" applyNumberFormat="1" applyFont="1" applyFill="1" applyBorder="1"/>
    <xf numFmtId="168" fontId="8" fillId="4" borderId="3" xfId="0" applyNumberFormat="1" applyFont="1" applyFill="1" applyBorder="1"/>
    <xf numFmtId="3" fontId="8" fillId="5" borderId="1" xfId="0" applyNumberFormat="1" applyFont="1" applyFill="1" applyBorder="1"/>
    <xf numFmtId="168" fontId="8" fillId="5" borderId="3" xfId="0" applyNumberFormat="1" applyFont="1" applyFill="1" applyBorder="1"/>
    <xf numFmtId="165" fontId="5" fillId="2" borderId="11" xfId="1" applyNumberFormat="1" applyFont="1" applyFill="1" applyBorder="1"/>
    <xf numFmtId="1" fontId="5" fillId="2" borderId="12" xfId="1" applyNumberFormat="1" applyFont="1" applyFill="1" applyBorder="1" applyAlignment="1">
      <alignment horizontal="center"/>
    </xf>
    <xf numFmtId="165" fontId="5" fillId="2" borderId="13" xfId="1" applyNumberFormat="1" applyFont="1" applyFill="1" applyBorder="1" applyAlignment="1">
      <alignment horizontal="center"/>
    </xf>
    <xf numFmtId="1" fontId="5" fillId="2" borderId="13" xfId="1" applyNumberFormat="1" applyFont="1" applyFill="1" applyBorder="1" applyAlignment="1">
      <alignment horizontal="center"/>
    </xf>
    <xf numFmtId="3" fontId="5" fillId="2" borderId="13" xfId="1" applyNumberFormat="1" applyFont="1" applyFill="1" applyBorder="1" applyAlignment="1">
      <alignment horizontal="center"/>
    </xf>
    <xf numFmtId="166" fontId="5" fillId="2" borderId="13" xfId="1" applyNumberFormat="1" applyFont="1" applyFill="1" applyBorder="1" applyAlignment="1">
      <alignment horizontal="center"/>
    </xf>
    <xf numFmtId="165" fontId="5" fillId="3" borderId="13" xfId="1" applyNumberFormat="1" applyFont="1" applyFill="1" applyBorder="1" applyAlignment="1">
      <alignment horizontal="center"/>
    </xf>
    <xf numFmtId="164" fontId="5" fillId="3" borderId="13" xfId="1" applyFont="1" applyFill="1" applyBorder="1" applyAlignment="1">
      <alignment horizontal="center"/>
    </xf>
    <xf numFmtId="164" fontId="5" fillId="3" borderId="14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167" fontId="0" fillId="0" borderId="0" xfId="1" applyNumberFormat="1" applyFont="1"/>
    <xf numFmtId="168" fontId="0" fillId="0" borderId="0" xfId="0" applyNumberFormat="1" applyBorder="1"/>
    <xf numFmtId="164" fontId="5" fillId="4" borderId="1" xfId="1" applyFont="1" applyFill="1" applyBorder="1"/>
    <xf numFmtId="164" fontId="5" fillId="4" borderId="2" xfId="1" applyFont="1" applyFill="1" applyBorder="1"/>
    <xf numFmtId="165" fontId="5" fillId="4" borderId="2" xfId="1" applyNumberFormat="1" applyFont="1" applyFill="1" applyBorder="1"/>
    <xf numFmtId="165" fontId="5" fillId="4" borderId="1" xfId="1" applyNumberFormat="1" applyFont="1" applyFill="1" applyBorder="1"/>
    <xf numFmtId="165" fontId="5" fillId="4" borderId="3" xfId="1" applyNumberFormat="1" applyFont="1" applyFill="1" applyBorder="1"/>
    <xf numFmtId="166" fontId="5" fillId="4" borderId="3" xfId="1" applyNumberFormat="1" applyFont="1" applyFill="1" applyBorder="1" applyAlignment="1">
      <alignment horizontal="center"/>
    </xf>
    <xf numFmtId="165" fontId="5" fillId="5" borderId="2" xfId="1" applyNumberFormat="1" applyFont="1" applyFill="1" applyBorder="1"/>
    <xf numFmtId="166" fontId="5" fillId="5" borderId="3" xfId="1" applyNumberFormat="1" applyFont="1" applyFill="1" applyBorder="1" applyAlignment="1">
      <alignment horizontal="center"/>
    </xf>
    <xf numFmtId="164" fontId="5" fillId="6" borderId="1" xfId="1" applyFont="1" applyFill="1" applyBorder="1"/>
    <xf numFmtId="164" fontId="5" fillId="6" borderId="2" xfId="1" applyFont="1" applyFill="1" applyBorder="1"/>
    <xf numFmtId="165" fontId="5" fillId="6" borderId="2" xfId="1" applyNumberFormat="1" applyFont="1" applyFill="1" applyBorder="1"/>
    <xf numFmtId="165" fontId="5" fillId="6" borderId="1" xfId="1" applyNumberFormat="1" applyFont="1" applyFill="1" applyBorder="1"/>
    <xf numFmtId="165" fontId="5" fillId="6" borderId="3" xfId="1" applyNumberFormat="1" applyFont="1" applyFill="1" applyBorder="1"/>
    <xf numFmtId="3" fontId="5" fillId="6" borderId="2" xfId="1" applyNumberFormat="1" applyFont="1" applyFill="1" applyBorder="1"/>
    <xf numFmtId="168" fontId="5" fillId="6" borderId="3" xfId="1" applyNumberFormat="1" applyFont="1" applyFill="1" applyBorder="1"/>
    <xf numFmtId="164" fontId="5" fillId="2" borderId="1" xfId="1" applyFont="1" applyFill="1" applyBorder="1"/>
    <xf numFmtId="165" fontId="5" fillId="2" borderId="2" xfId="1" applyNumberFormat="1" applyFont="1" applyFill="1" applyBorder="1"/>
    <xf numFmtId="1" fontId="5" fillId="2" borderId="1" xfId="1" applyNumberFormat="1" applyFont="1" applyFill="1" applyBorder="1" applyAlignment="1">
      <alignment horizontal="center"/>
    </xf>
    <xf numFmtId="165" fontId="5" fillId="2" borderId="3" xfId="1" applyNumberFormat="1" applyFont="1" applyFill="1" applyBorder="1" applyAlignment="1">
      <alignment horizontal="center"/>
    </xf>
    <xf numFmtId="165" fontId="5" fillId="2" borderId="2" xfId="1" applyNumberFormat="1" applyFont="1" applyFill="1" applyBorder="1" applyAlignment="1">
      <alignment horizontal="center"/>
    </xf>
    <xf numFmtId="3" fontId="5" fillId="2" borderId="2" xfId="1" applyNumberFormat="1" applyFont="1" applyFill="1" applyBorder="1" applyAlignment="1">
      <alignment horizontal="center"/>
    </xf>
    <xf numFmtId="166" fontId="5" fillId="2" borderId="3" xfId="1" applyNumberFormat="1" applyFont="1" applyFill="1" applyBorder="1" applyAlignment="1">
      <alignment horizontal="center"/>
    </xf>
    <xf numFmtId="165" fontId="5" fillId="3" borderId="1" xfId="1" applyNumberFormat="1" applyFont="1" applyFill="1" applyBorder="1" applyAlignment="1">
      <alignment horizontal="center"/>
    </xf>
    <xf numFmtId="165" fontId="5" fillId="3" borderId="2" xfId="1" applyNumberFormat="1" applyFont="1" applyFill="1" applyBorder="1" applyAlignment="1">
      <alignment horizontal="center"/>
    </xf>
    <xf numFmtId="164" fontId="5" fillId="3" borderId="2" xfId="1" applyFont="1" applyFill="1" applyBorder="1" applyAlignment="1">
      <alignment horizontal="center"/>
    </xf>
    <xf numFmtId="164" fontId="5" fillId="3" borderId="3" xfId="1" applyFont="1" applyFill="1" applyBorder="1" applyAlignment="1">
      <alignment horizontal="center"/>
    </xf>
    <xf numFmtId="0" fontId="4" fillId="0" borderId="0" xfId="0" applyFont="1" applyBorder="1"/>
    <xf numFmtId="164" fontId="5" fillId="7" borderId="1" xfId="1" applyFont="1" applyFill="1" applyBorder="1"/>
    <xf numFmtId="164" fontId="5" fillId="7" borderId="2" xfId="1" applyFont="1" applyFill="1" applyBorder="1"/>
    <xf numFmtId="165" fontId="5" fillId="7" borderId="2" xfId="1" applyNumberFormat="1" applyFont="1" applyFill="1" applyBorder="1"/>
    <xf numFmtId="165" fontId="5" fillId="7" borderId="1" xfId="1" applyNumberFormat="1" applyFont="1" applyFill="1" applyBorder="1"/>
    <xf numFmtId="165" fontId="5" fillId="7" borderId="3" xfId="1" applyNumberFormat="1" applyFont="1" applyFill="1" applyBorder="1"/>
    <xf numFmtId="3" fontId="5" fillId="7" borderId="2" xfId="1" applyNumberFormat="1" applyFont="1" applyFill="1" applyBorder="1"/>
    <xf numFmtId="166" fontId="5" fillId="7" borderId="3" xfId="1" applyNumberFormat="1" applyFont="1" applyFill="1" applyBorder="1"/>
    <xf numFmtId="167" fontId="0" fillId="0" borderId="0" xfId="1" applyNumberFormat="1" applyFont="1" applyBorder="1"/>
    <xf numFmtId="165" fontId="4" fillId="0" borderId="15" xfId="1" applyNumberFormat="1" applyFont="1" applyFill="1" applyBorder="1"/>
    <xf numFmtId="164" fontId="4" fillId="0" borderId="16" xfId="1" applyFont="1" applyFill="1" applyBorder="1"/>
    <xf numFmtId="165" fontId="4" fillId="0" borderId="16" xfId="1" applyNumberFormat="1" applyFont="1" applyBorder="1"/>
    <xf numFmtId="164" fontId="4" fillId="0" borderId="16" xfId="1" applyFont="1" applyBorder="1"/>
    <xf numFmtId="0" fontId="4" fillId="0" borderId="16" xfId="0" applyFont="1" applyBorder="1" applyAlignment="1">
      <alignment horizontal="left"/>
    </xf>
    <xf numFmtId="165" fontId="4" fillId="0" borderId="17" xfId="1" applyNumberFormat="1" applyFont="1" applyBorder="1"/>
    <xf numFmtId="165" fontId="4" fillId="0" borderId="18" xfId="1" applyNumberFormat="1" applyFont="1" applyFill="1" applyBorder="1"/>
    <xf numFmtId="165" fontId="4" fillId="0" borderId="0" xfId="1" applyNumberFormat="1" applyFont="1" applyBorder="1"/>
    <xf numFmtId="165" fontId="4" fillId="0" borderId="0" xfId="1" applyNumberFormat="1" applyFont="1" applyFill="1" applyBorder="1"/>
    <xf numFmtId="165" fontId="4" fillId="0" borderId="0" xfId="1" applyNumberFormat="1" applyFont="1" applyFill="1" applyBorder="1" applyAlignment="1">
      <alignment horizontal="left"/>
    </xf>
    <xf numFmtId="165" fontId="4" fillId="0" borderId="19" xfId="1" applyNumberFormat="1" applyFont="1" applyBorder="1"/>
    <xf numFmtId="164" fontId="4" fillId="0" borderId="0" xfId="1" applyFont="1" applyFill="1" applyBorder="1" applyAlignment="1">
      <alignment horizontal="left"/>
    </xf>
    <xf numFmtId="166" fontId="4" fillId="0" borderId="19" xfId="1" applyNumberFormat="1" applyFont="1" applyBorder="1"/>
    <xf numFmtId="0" fontId="4" fillId="0" borderId="0" xfId="0" applyFont="1" applyBorder="1" applyAlignment="1">
      <alignment horizontal="left"/>
    </xf>
    <xf numFmtId="0" fontId="0" fillId="0" borderId="20" xfId="0" applyBorder="1"/>
    <xf numFmtId="0" fontId="0" fillId="0" borderId="21" xfId="0" applyBorder="1"/>
    <xf numFmtId="164" fontId="4" fillId="0" borderId="21" xfId="1" applyFont="1" applyFill="1" applyBorder="1"/>
    <xf numFmtId="0" fontId="4" fillId="0" borderId="21" xfId="0" applyFont="1" applyBorder="1"/>
    <xf numFmtId="165" fontId="4" fillId="0" borderId="22" xfId="1" applyNumberFormat="1" applyFont="1" applyBorder="1"/>
    <xf numFmtId="0" fontId="9" fillId="0" borderId="0" xfId="0" applyFont="1"/>
    <xf numFmtId="165" fontId="5" fillId="0" borderId="23" xfId="1" applyNumberFormat="1" applyFont="1" applyFill="1" applyBorder="1"/>
    <xf numFmtId="164" fontId="5" fillId="0" borderId="5" xfId="1" applyFont="1" applyFill="1" applyBorder="1"/>
    <xf numFmtId="0" fontId="2" fillId="0" borderId="23" xfId="0" applyFont="1" applyBorder="1"/>
    <xf numFmtId="0" fontId="2" fillId="0" borderId="5" xfId="0" applyFont="1" applyBorder="1"/>
    <xf numFmtId="3" fontId="2" fillId="0" borderId="24" xfId="0" applyNumberFormat="1" applyFont="1" applyBorder="1"/>
    <xf numFmtId="168" fontId="0" fillId="0" borderId="0" xfId="0" applyNumberFormat="1"/>
    <xf numFmtId="168" fontId="0" fillId="0" borderId="0" xfId="2" applyNumberFormat="1" applyFont="1"/>
    <xf numFmtId="168" fontId="0" fillId="0" borderId="24" xfId="0" applyNumberFormat="1" applyBorder="1"/>
    <xf numFmtId="0" fontId="0" fillId="0" borderId="25" xfId="0" applyBorder="1"/>
    <xf numFmtId="3" fontId="2" fillId="0" borderId="26" xfId="0" applyNumberFormat="1" applyFont="1" applyBorder="1"/>
    <xf numFmtId="168" fontId="0" fillId="0" borderId="27" xfId="0" applyNumberFormat="1" applyBorder="1"/>
    <xf numFmtId="168" fontId="0" fillId="0" borderId="26" xfId="2" applyNumberFormat="1" applyFont="1" applyBorder="1"/>
    <xf numFmtId="0" fontId="0" fillId="0" borderId="2" xfId="0" applyFill="1" applyBorder="1"/>
    <xf numFmtId="3" fontId="0" fillId="0" borderId="2" xfId="0" applyNumberFormat="1" applyBorder="1"/>
    <xf numFmtId="168" fontId="0" fillId="0" borderId="2" xfId="0" applyNumberFormat="1" applyBorder="1"/>
    <xf numFmtId="165" fontId="5" fillId="0" borderId="1" xfId="1" applyNumberFormat="1" applyFont="1" applyBorder="1" applyAlignment="1">
      <alignment horizontal="center"/>
    </xf>
    <xf numFmtId="165" fontId="4" fillId="0" borderId="2" xfId="1" applyNumberFormat="1" applyFont="1" applyBorder="1" applyAlignment="1">
      <alignment horizontal="center"/>
    </xf>
    <xf numFmtId="165" fontId="4" fillId="0" borderId="3" xfId="1" applyNumberFormat="1" applyFont="1" applyBorder="1" applyAlignment="1">
      <alignment horizontal="center"/>
    </xf>
    <xf numFmtId="165" fontId="5" fillId="0" borderId="2" xfId="1" applyNumberFormat="1" applyFont="1" applyBorder="1" applyAlignment="1">
      <alignment horizontal="center"/>
    </xf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2</xdr:col>
      <xdr:colOff>95250</xdr:colOff>
      <xdr:row>2</xdr:row>
      <xdr:rowOff>57150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xmlns="" id="{6D3355A2-4F0F-40CD-8A42-8BDEFC0389D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3629025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118"/>
  <sheetViews>
    <sheetView tabSelected="1" workbookViewId="0">
      <selection activeCell="C60" sqref="C60"/>
    </sheetView>
  </sheetViews>
  <sheetFormatPr baseColWidth="10" defaultRowHeight="15" x14ac:dyDescent="0.25"/>
  <cols>
    <col min="1" max="1" width="28.28515625" customWidth="1"/>
    <col min="2" max="2" width="24.7109375" customWidth="1"/>
    <col min="3" max="3" width="12.85546875" customWidth="1"/>
    <col min="4" max="4" width="11.5703125" bestFit="1" customWidth="1"/>
    <col min="5" max="5" width="12.42578125" customWidth="1"/>
    <col min="6" max="6" width="11.5703125" bestFit="1" customWidth="1"/>
    <col min="7" max="7" width="11.7109375" customWidth="1"/>
    <col min="8" max="8" width="17" customWidth="1"/>
    <col min="9" max="9" width="10.5703125" customWidth="1"/>
    <col min="10" max="10" width="12.28515625" bestFit="1" customWidth="1"/>
    <col min="12" max="12" width="12" bestFit="1" customWidth="1"/>
  </cols>
  <sheetData>
    <row r="4" spans="1:16" ht="18" x14ac:dyDescent="0.25">
      <c r="A4" s="1" t="s">
        <v>0</v>
      </c>
      <c r="B4" s="2"/>
      <c r="C4" s="3"/>
      <c r="D4" s="3"/>
      <c r="E4" s="3"/>
      <c r="F4" s="3"/>
      <c r="G4" s="3"/>
      <c r="H4" s="4"/>
      <c r="I4" s="5"/>
      <c r="J4" s="3"/>
      <c r="K4" s="3"/>
      <c r="L4" s="6"/>
      <c r="M4" s="6"/>
    </row>
    <row r="5" spans="1:16" ht="18.75" thickBot="1" x14ac:dyDescent="0.3">
      <c r="A5" s="1"/>
      <c r="B5" s="2"/>
      <c r="C5" s="3"/>
      <c r="D5" s="3"/>
      <c r="E5" s="3"/>
      <c r="F5" s="3"/>
      <c r="G5" s="3"/>
      <c r="H5" s="4"/>
      <c r="I5" s="5"/>
      <c r="J5" s="3"/>
      <c r="K5" s="3"/>
      <c r="L5" s="6"/>
      <c r="M5" s="6"/>
    </row>
    <row r="6" spans="1:16" ht="15.75" thickBot="1" x14ac:dyDescent="0.3">
      <c r="A6" s="7"/>
      <c r="B6" s="2"/>
      <c r="C6" s="3"/>
      <c r="D6" s="141" t="s">
        <v>1</v>
      </c>
      <c r="E6" s="142"/>
      <c r="F6" s="142"/>
      <c r="G6" s="142"/>
      <c r="H6" s="142"/>
      <c r="I6" s="143"/>
      <c r="J6" s="144" t="s">
        <v>2</v>
      </c>
      <c r="K6" s="142"/>
      <c r="L6" s="142"/>
      <c r="M6" s="143"/>
    </row>
    <row r="7" spans="1:16" x14ac:dyDescent="0.25">
      <c r="A7" s="8" t="s">
        <v>3</v>
      </c>
      <c r="B7" s="9" t="s">
        <v>4</v>
      </c>
      <c r="C7" s="9" t="s">
        <v>5</v>
      </c>
      <c r="D7" s="10">
        <v>2017</v>
      </c>
      <c r="E7" s="11" t="s">
        <v>6</v>
      </c>
      <c r="F7" s="10">
        <v>2016</v>
      </c>
      <c r="G7" s="11" t="s">
        <v>6</v>
      </c>
      <c r="H7" s="12" t="s">
        <v>7</v>
      </c>
      <c r="I7" s="13" t="s">
        <v>8</v>
      </c>
      <c r="J7" s="14">
        <v>2017</v>
      </c>
      <c r="K7" s="15">
        <v>2016</v>
      </c>
      <c r="L7" s="16" t="s">
        <v>9</v>
      </c>
      <c r="M7" s="17" t="s">
        <v>10</v>
      </c>
    </row>
    <row r="8" spans="1:16" x14ac:dyDescent="0.25">
      <c r="A8" s="18" t="s">
        <v>11</v>
      </c>
      <c r="B8" s="19" t="s">
        <v>12</v>
      </c>
      <c r="C8" s="20" t="s">
        <v>13</v>
      </c>
      <c r="D8" s="21">
        <v>63755</v>
      </c>
      <c r="E8" s="22">
        <v>52</v>
      </c>
      <c r="F8" s="21">
        <v>65136</v>
      </c>
      <c r="G8" s="22">
        <v>52</v>
      </c>
      <c r="H8" s="23">
        <f>D8-F8</f>
        <v>-1381</v>
      </c>
      <c r="I8" s="24">
        <f>H8/F8</f>
        <v>-2.1201793171211004E-2</v>
      </c>
      <c r="J8" s="23">
        <f>D8*E8</f>
        <v>3315260</v>
      </c>
      <c r="K8" s="25">
        <f>F8*G8</f>
        <v>3387072</v>
      </c>
      <c r="L8" s="26">
        <f>J8-K8</f>
        <v>-71812</v>
      </c>
      <c r="M8" s="24">
        <f>L8/K8</f>
        <v>-2.1201793171211004E-2</v>
      </c>
    </row>
    <row r="9" spans="1:16" x14ac:dyDescent="0.25">
      <c r="A9" s="18" t="s">
        <v>14</v>
      </c>
      <c r="B9" s="19" t="s">
        <v>12</v>
      </c>
      <c r="C9" s="20" t="s">
        <v>15</v>
      </c>
      <c r="D9" s="21">
        <v>21057</v>
      </c>
      <c r="E9" s="27">
        <v>51</v>
      </c>
      <c r="F9" s="21">
        <v>22567</v>
      </c>
      <c r="G9" s="27">
        <v>51</v>
      </c>
      <c r="H9" s="23">
        <f>D9-F9</f>
        <v>-1510</v>
      </c>
      <c r="I9" s="24">
        <f>H9/F9</f>
        <v>-6.6911862454025792E-2</v>
      </c>
      <c r="J9" s="23">
        <f>D9*E9</f>
        <v>1073907</v>
      </c>
      <c r="K9" s="25">
        <f>F9*G9</f>
        <v>1150917</v>
      </c>
      <c r="L9" s="26">
        <f>J9-K9</f>
        <v>-77010</v>
      </c>
      <c r="M9" s="24">
        <f>L9/K9</f>
        <v>-6.6911862454025792E-2</v>
      </c>
      <c r="O9" s="28"/>
      <c r="P9" s="29"/>
    </row>
    <row r="10" spans="1:16" x14ac:dyDescent="0.25">
      <c r="A10" s="18" t="s">
        <v>16</v>
      </c>
      <c r="B10" s="19" t="s">
        <v>12</v>
      </c>
      <c r="C10" s="20" t="s">
        <v>15</v>
      </c>
      <c r="D10" s="21">
        <v>38150</v>
      </c>
      <c r="E10" s="27">
        <v>50</v>
      </c>
      <c r="F10" s="21">
        <v>41037</v>
      </c>
      <c r="G10" s="27">
        <v>49</v>
      </c>
      <c r="H10" s="23">
        <f>D10-F10</f>
        <v>-2887</v>
      </c>
      <c r="I10" s="24">
        <f>H10/F10</f>
        <v>-7.035114652630553E-2</v>
      </c>
      <c r="J10" s="23">
        <f>D10*E10</f>
        <v>1907500</v>
      </c>
      <c r="K10" s="25">
        <f>F10*G10</f>
        <v>2010813</v>
      </c>
      <c r="L10" s="26">
        <f>J10-K10</f>
        <v>-103313</v>
      </c>
      <c r="M10" s="24">
        <f>L10/K10</f>
        <v>-5.1378720945209726E-2</v>
      </c>
    </row>
    <row r="11" spans="1:16" x14ac:dyDescent="0.25">
      <c r="A11" s="18" t="s">
        <v>17</v>
      </c>
      <c r="B11" s="19" t="s">
        <v>12</v>
      </c>
      <c r="C11" s="20" t="s">
        <v>15</v>
      </c>
      <c r="D11" s="21">
        <v>101046</v>
      </c>
      <c r="E11" s="27">
        <v>52</v>
      </c>
      <c r="F11" s="21">
        <v>109444</v>
      </c>
      <c r="G11" s="27">
        <v>52</v>
      </c>
      <c r="H11" s="23">
        <f>D11-F11</f>
        <v>-8398</v>
      </c>
      <c r="I11" s="24">
        <f>H11/F11</f>
        <v>-7.6733306531194034E-2</v>
      </c>
      <c r="J11" s="23">
        <f>D11*E11</f>
        <v>5254392</v>
      </c>
      <c r="K11" s="25">
        <f>F11*G11</f>
        <v>5691088</v>
      </c>
      <c r="L11" s="26">
        <f>J11-K11</f>
        <v>-436696</v>
      </c>
      <c r="M11" s="24">
        <f>L11/K11</f>
        <v>-7.6733306531194034E-2</v>
      </c>
    </row>
    <row r="12" spans="1:16" x14ac:dyDescent="0.25">
      <c r="A12" s="18" t="s">
        <v>18</v>
      </c>
      <c r="B12" s="19" t="s">
        <v>12</v>
      </c>
      <c r="C12" s="20" t="s">
        <v>19</v>
      </c>
      <c r="D12" s="21">
        <v>7277</v>
      </c>
      <c r="E12" s="22">
        <v>50</v>
      </c>
      <c r="F12" s="21">
        <v>8237</v>
      </c>
      <c r="G12" s="22">
        <v>50</v>
      </c>
      <c r="H12" s="23">
        <f>D12-F12</f>
        <v>-960</v>
      </c>
      <c r="I12" s="24">
        <f>H12/F12</f>
        <v>-0.11654728663348306</v>
      </c>
      <c r="J12" s="23">
        <f>D12*E12</f>
        <v>363850</v>
      </c>
      <c r="K12" s="25">
        <f>F12*G12</f>
        <v>411850</v>
      </c>
      <c r="L12" s="26">
        <f>J12-K12</f>
        <v>-48000</v>
      </c>
      <c r="M12" s="24">
        <f>L12/K12</f>
        <v>-0.11654728663348306</v>
      </c>
    </row>
    <row r="13" spans="1:16" x14ac:dyDescent="0.25">
      <c r="A13" s="18" t="s">
        <v>20</v>
      </c>
      <c r="B13" s="30" t="s">
        <v>21</v>
      </c>
      <c r="C13" s="20" t="s">
        <v>15</v>
      </c>
      <c r="D13" s="21">
        <v>20046</v>
      </c>
      <c r="E13" s="27">
        <v>11</v>
      </c>
      <c r="F13" s="21">
        <v>21922</v>
      </c>
      <c r="G13" s="27">
        <v>11</v>
      </c>
      <c r="H13" s="23">
        <f>D13-F13</f>
        <v>-1876</v>
      </c>
      <c r="I13" s="24">
        <f>H13/F13</f>
        <v>-8.55761335644558E-2</v>
      </c>
      <c r="J13" s="23">
        <f>D13*E13</f>
        <v>220506</v>
      </c>
      <c r="K13" s="25">
        <f>F13*G13</f>
        <v>241142</v>
      </c>
      <c r="L13" s="26">
        <f>J13-K13</f>
        <v>-20636</v>
      </c>
      <c r="M13" s="24">
        <f>L13/K13</f>
        <v>-8.55761335644558E-2</v>
      </c>
    </row>
    <row r="14" spans="1:16" x14ac:dyDescent="0.25">
      <c r="A14" s="18" t="s">
        <v>22</v>
      </c>
      <c r="B14" s="19" t="s">
        <v>21</v>
      </c>
      <c r="C14" s="20" t="s">
        <v>23</v>
      </c>
      <c r="D14" s="21">
        <v>28546</v>
      </c>
      <c r="E14" s="22">
        <v>10</v>
      </c>
      <c r="F14" s="21">
        <v>30425</v>
      </c>
      <c r="G14" s="22">
        <v>10</v>
      </c>
      <c r="H14" s="23">
        <f>D14-F14</f>
        <v>-1879</v>
      </c>
      <c r="I14" s="24">
        <f>H14/F14</f>
        <v>-6.1758422350041087E-2</v>
      </c>
      <c r="J14" s="23">
        <f>D14*E14</f>
        <v>285460</v>
      </c>
      <c r="K14" s="25">
        <f>F14*G14</f>
        <v>304250</v>
      </c>
      <c r="L14" s="26">
        <f>J14-K14</f>
        <v>-18790</v>
      </c>
      <c r="M14" s="24">
        <f>L14/K14</f>
        <v>-6.1758422350041087E-2</v>
      </c>
      <c r="O14" s="28"/>
      <c r="P14" s="29"/>
    </row>
    <row r="15" spans="1:16" x14ac:dyDescent="0.25">
      <c r="A15" s="18" t="s">
        <v>24</v>
      </c>
      <c r="B15" s="30" t="s">
        <v>21</v>
      </c>
      <c r="C15" s="20" t="s">
        <v>15</v>
      </c>
      <c r="D15" s="21">
        <v>15015</v>
      </c>
      <c r="E15" s="27">
        <v>11</v>
      </c>
      <c r="F15" s="21">
        <v>15331</v>
      </c>
      <c r="G15" s="27">
        <v>11</v>
      </c>
      <c r="H15" s="23">
        <f>D15-F15</f>
        <v>-316</v>
      </c>
      <c r="I15" s="24">
        <f>H15/F15</f>
        <v>-2.0611832235340161E-2</v>
      </c>
      <c r="J15" s="23">
        <f>D15*E15</f>
        <v>165165</v>
      </c>
      <c r="K15" s="25">
        <f>F15*G15</f>
        <v>168641</v>
      </c>
      <c r="L15" s="26">
        <f>J15-K15</f>
        <v>-3476</v>
      </c>
      <c r="M15" s="24">
        <f>L15/K15</f>
        <v>-2.0611832235340161E-2</v>
      </c>
    </row>
    <row r="16" spans="1:16" x14ac:dyDescent="0.25">
      <c r="A16" s="18" t="s">
        <v>25</v>
      </c>
      <c r="B16" s="19" t="s">
        <v>21</v>
      </c>
      <c r="C16" s="20" t="s">
        <v>13</v>
      </c>
      <c r="D16" s="21">
        <v>9129</v>
      </c>
      <c r="E16" s="22">
        <v>10</v>
      </c>
      <c r="F16" s="21">
        <v>9806</v>
      </c>
      <c r="G16" s="22">
        <v>10</v>
      </c>
      <c r="H16" s="23">
        <f>D16-F16</f>
        <v>-677</v>
      </c>
      <c r="I16" s="24">
        <f>H16/F16</f>
        <v>-6.9039363654905164E-2</v>
      </c>
      <c r="J16" s="23">
        <f>D16*E16</f>
        <v>91290</v>
      </c>
      <c r="K16" s="25">
        <f>F16*G16</f>
        <v>98060</v>
      </c>
      <c r="L16" s="26">
        <f>J16-K16</f>
        <v>-6770</v>
      </c>
      <c r="M16" s="24">
        <f>L16/K16</f>
        <v>-6.9039363654905164E-2</v>
      </c>
    </row>
    <row r="17" spans="1:16" x14ac:dyDescent="0.25">
      <c r="A17" s="18" t="s">
        <v>26</v>
      </c>
      <c r="B17" s="19" t="s">
        <v>27</v>
      </c>
      <c r="C17" s="31" t="s">
        <v>28</v>
      </c>
      <c r="D17" s="21">
        <v>15418</v>
      </c>
      <c r="E17" s="27">
        <v>12</v>
      </c>
      <c r="F17" s="21">
        <v>20021</v>
      </c>
      <c r="G17" s="27">
        <v>12</v>
      </c>
      <c r="H17" s="23">
        <f>D17-F17</f>
        <v>-4603</v>
      </c>
      <c r="I17" s="24">
        <f>H17/F17</f>
        <v>-0.22990859597422705</v>
      </c>
      <c r="J17" s="23">
        <f>D17*E17</f>
        <v>185016</v>
      </c>
      <c r="K17" s="25">
        <f>F17*G17</f>
        <v>240252</v>
      </c>
      <c r="L17" s="26">
        <f>J17-K17</f>
        <v>-55236</v>
      </c>
      <c r="M17" s="24">
        <f>L17/K17</f>
        <v>-0.22990859597422705</v>
      </c>
    </row>
    <row r="18" spans="1:16" x14ac:dyDescent="0.25">
      <c r="A18" s="18" t="s">
        <v>29</v>
      </c>
      <c r="B18" s="19" t="s">
        <v>27</v>
      </c>
      <c r="C18" s="20" t="s">
        <v>13</v>
      </c>
      <c r="D18" s="21">
        <v>19798</v>
      </c>
      <c r="E18" s="32">
        <v>8</v>
      </c>
      <c r="F18" s="21">
        <v>22122</v>
      </c>
      <c r="G18" s="32">
        <v>10</v>
      </c>
      <c r="H18" s="23">
        <f>D18-F18</f>
        <v>-2324</v>
      </c>
      <c r="I18" s="24">
        <f>H18/F18</f>
        <v>-0.10505379260464696</v>
      </c>
      <c r="J18" s="23">
        <f>D18*E18</f>
        <v>158384</v>
      </c>
      <c r="K18" s="25">
        <f>F18*G18</f>
        <v>221220</v>
      </c>
      <c r="L18" s="26">
        <f>J18-K18</f>
        <v>-62836</v>
      </c>
      <c r="M18" s="24">
        <f>L18/K18</f>
        <v>-0.28404303408371756</v>
      </c>
      <c r="O18" s="28"/>
      <c r="P18" s="29"/>
    </row>
    <row r="19" spans="1:16" x14ac:dyDescent="0.25">
      <c r="A19" s="18" t="s">
        <v>30</v>
      </c>
      <c r="B19" s="19" t="s">
        <v>27</v>
      </c>
      <c r="C19" s="31" t="s">
        <v>28</v>
      </c>
      <c r="D19" s="21">
        <v>15591</v>
      </c>
      <c r="E19" s="27">
        <v>12</v>
      </c>
      <c r="F19" s="21">
        <v>18209</v>
      </c>
      <c r="G19" s="27">
        <v>12</v>
      </c>
      <c r="H19" s="23">
        <f>D19-F19</f>
        <v>-2618</v>
      </c>
      <c r="I19" s="24">
        <f>H19/F19</f>
        <v>-0.14377505629084519</v>
      </c>
      <c r="J19" s="23">
        <f>D19*E19</f>
        <v>187092</v>
      </c>
      <c r="K19" s="25">
        <f>F19*G19</f>
        <v>218508</v>
      </c>
      <c r="L19" s="26">
        <f>J19-K19</f>
        <v>-31416</v>
      </c>
      <c r="M19" s="24">
        <f>L19/K19</f>
        <v>-0.14377505629084519</v>
      </c>
    </row>
    <row r="20" spans="1:16" x14ac:dyDescent="0.25">
      <c r="A20" s="18" t="s">
        <v>31</v>
      </c>
      <c r="B20" s="19" t="s">
        <v>27</v>
      </c>
      <c r="C20" s="20" t="s">
        <v>13</v>
      </c>
      <c r="D20" s="21">
        <v>36876</v>
      </c>
      <c r="E20" s="22">
        <v>14</v>
      </c>
      <c r="F20" s="21">
        <v>38492</v>
      </c>
      <c r="G20" s="22">
        <v>14</v>
      </c>
      <c r="H20" s="23">
        <f>D20-F20</f>
        <v>-1616</v>
      </c>
      <c r="I20" s="24">
        <f>H20/F20</f>
        <v>-4.1982749662267484E-2</v>
      </c>
      <c r="J20" s="23">
        <f>D20*E20</f>
        <v>516264</v>
      </c>
      <c r="K20" s="25">
        <f>F20*G20</f>
        <v>538888</v>
      </c>
      <c r="L20" s="26">
        <f>J20-K20</f>
        <v>-22624</v>
      </c>
      <c r="M20" s="24">
        <f>L20/K20</f>
        <v>-4.1982749662267484E-2</v>
      </c>
    </row>
    <row r="21" spans="1:16" x14ac:dyDescent="0.25">
      <c r="A21" s="18" t="s">
        <v>32</v>
      </c>
      <c r="B21" s="19" t="s">
        <v>27</v>
      </c>
      <c r="C21" s="20" t="s">
        <v>28</v>
      </c>
      <c r="D21" s="21">
        <v>13695</v>
      </c>
      <c r="E21" s="22">
        <v>18</v>
      </c>
      <c r="F21" s="21">
        <v>14174</v>
      </c>
      <c r="G21" s="22">
        <v>18</v>
      </c>
      <c r="H21" s="23">
        <f>D21-F21</f>
        <v>-479</v>
      </c>
      <c r="I21" s="24">
        <f>H21/F21</f>
        <v>-3.3794271200790177E-2</v>
      </c>
      <c r="J21" s="23">
        <f>D21*E21</f>
        <v>246510</v>
      </c>
      <c r="K21" s="25">
        <f>F21*G21</f>
        <v>255132</v>
      </c>
      <c r="L21" s="26">
        <f>J21-K21</f>
        <v>-8622</v>
      </c>
      <c r="M21" s="24">
        <f>L21/K21</f>
        <v>-3.3794271200790177E-2</v>
      </c>
    </row>
    <row r="22" spans="1:16" x14ac:dyDescent="0.25">
      <c r="A22" s="18" t="s">
        <v>33</v>
      </c>
      <c r="B22" s="19" t="s">
        <v>27</v>
      </c>
      <c r="C22" s="33" t="s">
        <v>13</v>
      </c>
      <c r="D22" s="34">
        <v>30891</v>
      </c>
      <c r="E22" s="35">
        <v>4</v>
      </c>
      <c r="F22" s="34">
        <v>24752</v>
      </c>
      <c r="G22" s="35">
        <v>3</v>
      </c>
      <c r="H22" s="23">
        <f>D22-F22</f>
        <v>6139</v>
      </c>
      <c r="I22" s="24">
        <f>H22/F22</f>
        <v>0.24802036199095023</v>
      </c>
      <c r="J22" s="23">
        <f>D22*E22</f>
        <v>123564</v>
      </c>
      <c r="K22" s="25">
        <f>F22*G22</f>
        <v>74256</v>
      </c>
      <c r="L22" s="26">
        <f>J22-K22</f>
        <v>49308</v>
      </c>
      <c r="M22" s="24">
        <f>L22/K22</f>
        <v>0.66402714932126694</v>
      </c>
    </row>
    <row r="23" spans="1:16" x14ac:dyDescent="0.25">
      <c r="A23" s="18" t="s">
        <v>34</v>
      </c>
      <c r="B23" s="19" t="s">
        <v>27</v>
      </c>
      <c r="C23" s="20" t="s">
        <v>13</v>
      </c>
      <c r="D23" s="21">
        <v>40183</v>
      </c>
      <c r="E23" s="22">
        <v>11</v>
      </c>
      <c r="F23" s="21">
        <v>40844</v>
      </c>
      <c r="G23" s="22">
        <v>11</v>
      </c>
      <c r="H23" s="23">
        <f>D23-F23</f>
        <v>-661</v>
      </c>
      <c r="I23" s="24">
        <f>H23/F23</f>
        <v>-1.6183527568308688E-2</v>
      </c>
      <c r="J23" s="23">
        <f>D23*E23</f>
        <v>442013</v>
      </c>
      <c r="K23" s="25">
        <f>F23*G23</f>
        <v>449284</v>
      </c>
      <c r="L23" s="26">
        <f>J23-K23</f>
        <v>-7271</v>
      </c>
      <c r="M23" s="24">
        <f>L23/K23</f>
        <v>-1.6183527568308688E-2</v>
      </c>
    </row>
    <row r="24" spans="1:16" x14ac:dyDescent="0.25">
      <c r="A24" s="18" t="s">
        <v>35</v>
      </c>
      <c r="B24" s="19" t="s">
        <v>27</v>
      </c>
      <c r="C24" s="20" t="s">
        <v>13</v>
      </c>
      <c r="D24" s="21">
        <v>39973</v>
      </c>
      <c r="E24" s="32">
        <v>10</v>
      </c>
      <c r="F24" s="21">
        <v>39503</v>
      </c>
      <c r="G24" s="32">
        <v>10</v>
      </c>
      <c r="H24" s="23">
        <f>D24-F24</f>
        <v>470</v>
      </c>
      <c r="I24" s="24">
        <f>H24/F24</f>
        <v>1.1897830544515606E-2</v>
      </c>
      <c r="J24" s="23">
        <f>D24*E24</f>
        <v>399730</v>
      </c>
      <c r="K24" s="25">
        <f>F24*G24</f>
        <v>395030</v>
      </c>
      <c r="L24" s="26">
        <f>J24-K24</f>
        <v>4700</v>
      </c>
      <c r="M24" s="24">
        <f>L24/K24</f>
        <v>1.1897830544515606E-2</v>
      </c>
    </row>
    <row r="25" spans="1:16" x14ac:dyDescent="0.25">
      <c r="A25" s="18" t="s">
        <v>36</v>
      </c>
      <c r="B25" s="19" t="s">
        <v>27</v>
      </c>
      <c r="C25" s="20" t="s">
        <v>13</v>
      </c>
      <c r="D25" s="21">
        <v>16638</v>
      </c>
      <c r="E25" s="32">
        <v>9</v>
      </c>
      <c r="F25" s="21">
        <v>16883</v>
      </c>
      <c r="G25" s="32">
        <v>9</v>
      </c>
      <c r="H25" s="23">
        <f>D25-F25</f>
        <v>-245</v>
      </c>
      <c r="I25" s="24">
        <f>H25/F25</f>
        <v>-1.4511638926731031E-2</v>
      </c>
      <c r="J25" s="23">
        <f>D25*E25</f>
        <v>149742</v>
      </c>
      <c r="K25" s="25">
        <f>F25*G25</f>
        <v>151947</v>
      </c>
      <c r="L25" s="26">
        <f>J25-K25</f>
        <v>-2205</v>
      </c>
      <c r="M25" s="24">
        <f>L25/K25</f>
        <v>-1.4511638926731031E-2</v>
      </c>
    </row>
    <row r="26" spans="1:16" x14ac:dyDescent="0.25">
      <c r="A26" s="18" t="s">
        <v>37</v>
      </c>
      <c r="B26" s="19" t="s">
        <v>27</v>
      </c>
      <c r="C26" s="20" t="s">
        <v>13</v>
      </c>
      <c r="D26" s="21">
        <v>31102</v>
      </c>
      <c r="E26" s="22">
        <v>11</v>
      </c>
      <c r="F26" s="21">
        <v>34375</v>
      </c>
      <c r="G26" s="22">
        <v>11</v>
      </c>
      <c r="H26" s="23">
        <f>D26-F26</f>
        <v>-3273</v>
      </c>
      <c r="I26" s="24">
        <f>H26/F26</f>
        <v>-9.5214545454545454E-2</v>
      </c>
      <c r="J26" s="23">
        <f>D26*E26</f>
        <v>342122</v>
      </c>
      <c r="K26" s="25">
        <f>F26*G26</f>
        <v>378125</v>
      </c>
      <c r="L26" s="26">
        <f>J26-K26</f>
        <v>-36003</v>
      </c>
      <c r="M26" s="24">
        <f>L26/K26</f>
        <v>-9.5214545454545454E-2</v>
      </c>
    </row>
    <row r="27" spans="1:16" x14ac:dyDescent="0.25">
      <c r="A27" s="18" t="s">
        <v>38</v>
      </c>
      <c r="B27" s="19" t="s">
        <v>27</v>
      </c>
      <c r="C27" s="33" t="s">
        <v>28</v>
      </c>
      <c r="D27" s="34">
        <v>26973</v>
      </c>
      <c r="E27" s="35">
        <v>2</v>
      </c>
      <c r="F27" s="36">
        <v>23599</v>
      </c>
      <c r="G27" s="37">
        <v>2</v>
      </c>
      <c r="H27" s="23">
        <f>D27-F27</f>
        <v>3374</v>
      </c>
      <c r="I27" s="24">
        <f>H27/F27</f>
        <v>0.14297215983728123</v>
      </c>
      <c r="J27" s="23">
        <f>D27*E27</f>
        <v>53946</v>
      </c>
      <c r="K27" s="25">
        <f>F27*G27</f>
        <v>47198</v>
      </c>
      <c r="L27" s="26">
        <f>J27-K27</f>
        <v>6748</v>
      </c>
      <c r="M27" s="24">
        <f>L27/K27</f>
        <v>0.14297215983728123</v>
      </c>
    </row>
    <row r="28" spans="1:16" x14ac:dyDescent="0.25">
      <c r="A28" s="18" t="s">
        <v>39</v>
      </c>
      <c r="B28" s="19" t="s">
        <v>27</v>
      </c>
      <c r="C28" s="20" t="s">
        <v>15</v>
      </c>
      <c r="D28" s="36">
        <v>37690</v>
      </c>
      <c r="E28" s="38">
        <v>8</v>
      </c>
      <c r="F28" s="36">
        <v>30495</v>
      </c>
      <c r="G28" s="38">
        <v>8</v>
      </c>
      <c r="H28" s="23">
        <f>D28-F28</f>
        <v>7195</v>
      </c>
      <c r="I28" s="24">
        <f>H28/F28</f>
        <v>0.23594031808493196</v>
      </c>
      <c r="J28" s="23">
        <f>D28*E28</f>
        <v>301520</v>
      </c>
      <c r="K28" s="25">
        <f>F28*G28</f>
        <v>243960</v>
      </c>
      <c r="L28" s="26">
        <f>J28-K28</f>
        <v>57560</v>
      </c>
      <c r="M28" s="24">
        <f>L28/K28</f>
        <v>0.23594031808493196</v>
      </c>
    </row>
    <row r="29" spans="1:16" x14ac:dyDescent="0.25">
      <c r="A29" s="18" t="s">
        <v>40</v>
      </c>
      <c r="B29" s="19" t="s">
        <v>41</v>
      </c>
      <c r="C29" s="33" t="s">
        <v>13</v>
      </c>
      <c r="D29" s="34">
        <v>4431</v>
      </c>
      <c r="E29" s="35">
        <v>2</v>
      </c>
      <c r="F29" s="34">
        <v>3336</v>
      </c>
      <c r="G29" s="35">
        <v>4</v>
      </c>
      <c r="H29" s="23">
        <f>D29-F29</f>
        <v>1095</v>
      </c>
      <c r="I29" s="24">
        <f>H29/F29</f>
        <v>0.32823741007194246</v>
      </c>
      <c r="J29" s="23">
        <f>D29*E29</f>
        <v>8862</v>
      </c>
      <c r="K29" s="25">
        <f>F29*G29</f>
        <v>13344</v>
      </c>
      <c r="L29" s="26">
        <f>J29-K29</f>
        <v>-4482</v>
      </c>
      <c r="M29" s="24">
        <f>L29/K29</f>
        <v>-0.3358812949640288</v>
      </c>
    </row>
    <row r="30" spans="1:16" x14ac:dyDescent="0.25">
      <c r="A30" s="18" t="s">
        <v>42</v>
      </c>
      <c r="B30" s="19" t="s">
        <v>41</v>
      </c>
      <c r="C30" s="20" t="s">
        <v>13</v>
      </c>
      <c r="D30" s="21">
        <v>21128</v>
      </c>
      <c r="E30" s="22">
        <v>12</v>
      </c>
      <c r="F30" s="21">
        <v>28957</v>
      </c>
      <c r="G30" s="22">
        <v>12</v>
      </c>
      <c r="H30" s="23">
        <f>D30-F30</f>
        <v>-7829</v>
      </c>
      <c r="I30" s="24">
        <f>H30/F30</f>
        <v>-0.27036640535967121</v>
      </c>
      <c r="J30" s="23">
        <f>D30*E30</f>
        <v>253536</v>
      </c>
      <c r="K30" s="25">
        <f>F30*G30</f>
        <v>347484</v>
      </c>
      <c r="L30" s="26">
        <f>J30-K30</f>
        <v>-93948</v>
      </c>
      <c r="M30" s="24">
        <f>L30/K30</f>
        <v>-0.27036640535967121</v>
      </c>
    </row>
    <row r="31" spans="1:16" x14ac:dyDescent="0.25">
      <c r="A31" s="18" t="s">
        <v>43</v>
      </c>
      <c r="B31" s="19" t="s">
        <v>44</v>
      </c>
      <c r="C31" s="20" t="s">
        <v>28</v>
      </c>
      <c r="D31" s="21">
        <v>6524</v>
      </c>
      <c r="E31" s="22">
        <v>12</v>
      </c>
      <c r="F31" s="21">
        <v>7172</v>
      </c>
      <c r="G31" s="22">
        <v>12</v>
      </c>
      <c r="H31" s="23">
        <f>D31-F31</f>
        <v>-648</v>
      </c>
      <c r="I31" s="24">
        <f>H31/F31</f>
        <v>-9.0351366424986063E-2</v>
      </c>
      <c r="J31" s="23">
        <f>D31*E31</f>
        <v>78288</v>
      </c>
      <c r="K31" s="25">
        <f>F31*G31</f>
        <v>86064</v>
      </c>
      <c r="L31" s="26">
        <f>J31-K31</f>
        <v>-7776</v>
      </c>
      <c r="M31" s="24">
        <f>L31/K31</f>
        <v>-9.0351366424986063E-2</v>
      </c>
      <c r="O31" s="28"/>
      <c r="P31" s="29"/>
    </row>
    <row r="32" spans="1:16" x14ac:dyDescent="0.25">
      <c r="A32" s="18" t="s">
        <v>45</v>
      </c>
      <c r="B32" s="19" t="s">
        <v>44</v>
      </c>
      <c r="C32" s="20" t="s">
        <v>13</v>
      </c>
      <c r="D32" s="21">
        <v>21045</v>
      </c>
      <c r="E32" s="22">
        <v>11</v>
      </c>
      <c r="F32" s="21">
        <v>24822</v>
      </c>
      <c r="G32" s="22">
        <v>12</v>
      </c>
      <c r="H32" s="23">
        <f>D32-F32</f>
        <v>-3777</v>
      </c>
      <c r="I32" s="24">
        <f>H32/F32</f>
        <v>-0.15216340343243898</v>
      </c>
      <c r="J32" s="23">
        <f>D32*E32</f>
        <v>231495</v>
      </c>
      <c r="K32" s="25">
        <f>F32*G32</f>
        <v>297864</v>
      </c>
      <c r="L32" s="26">
        <f>J32-K32</f>
        <v>-66369</v>
      </c>
      <c r="M32" s="24">
        <f>L32/K32</f>
        <v>-0.22281645314640239</v>
      </c>
    </row>
    <row r="33" spans="1:16" x14ac:dyDescent="0.25">
      <c r="A33" s="18" t="s">
        <v>46</v>
      </c>
      <c r="B33" s="19" t="s">
        <v>44</v>
      </c>
      <c r="C33" s="20" t="s">
        <v>28</v>
      </c>
      <c r="D33" s="21">
        <v>17932</v>
      </c>
      <c r="E33" s="22">
        <v>18</v>
      </c>
      <c r="F33" s="21">
        <v>19073</v>
      </c>
      <c r="G33" s="22">
        <v>18</v>
      </c>
      <c r="H33" s="23">
        <f>D33-F33</f>
        <v>-1141</v>
      </c>
      <c r="I33" s="24">
        <f>H33/F33</f>
        <v>-5.9822786137471821E-2</v>
      </c>
      <c r="J33" s="23">
        <f>D33*E33</f>
        <v>322776</v>
      </c>
      <c r="K33" s="25">
        <f>F33*G33</f>
        <v>343314</v>
      </c>
      <c r="L33" s="26">
        <f>J33-K33</f>
        <v>-20538</v>
      </c>
      <c r="M33" s="24">
        <f>L33/K33</f>
        <v>-5.9822786137471821E-2</v>
      </c>
    </row>
    <row r="34" spans="1:16" x14ac:dyDescent="0.25">
      <c r="A34" s="39" t="s">
        <v>47</v>
      </c>
      <c r="B34" s="19" t="s">
        <v>44</v>
      </c>
      <c r="C34" s="40" t="s">
        <v>13</v>
      </c>
      <c r="D34" s="34">
        <v>17186</v>
      </c>
      <c r="E34" s="35">
        <v>2</v>
      </c>
      <c r="F34" s="34">
        <v>17100</v>
      </c>
      <c r="G34" s="35">
        <v>6</v>
      </c>
      <c r="H34" s="23">
        <f>D34-F34</f>
        <v>86</v>
      </c>
      <c r="I34" s="24">
        <f>H34/F34</f>
        <v>5.0292397660818711E-3</v>
      </c>
      <c r="J34" s="23">
        <f>D34*E34</f>
        <v>34372</v>
      </c>
      <c r="K34" s="25">
        <f>F34*G34</f>
        <v>102600</v>
      </c>
      <c r="L34" s="26">
        <f>J34-K34</f>
        <v>-68228</v>
      </c>
      <c r="M34" s="24">
        <f>L34/K34</f>
        <v>-0.66499025341130602</v>
      </c>
    </row>
    <row r="35" spans="1:16" x14ac:dyDescent="0.25">
      <c r="A35" s="39" t="s">
        <v>48</v>
      </c>
      <c r="B35" s="19" t="s">
        <v>49</v>
      </c>
      <c r="C35" s="41" t="s">
        <v>50</v>
      </c>
      <c r="D35" s="42">
        <v>40472</v>
      </c>
      <c r="E35" s="35">
        <v>11</v>
      </c>
      <c r="F35" s="42">
        <v>43824</v>
      </c>
      <c r="G35" s="35">
        <v>11</v>
      </c>
      <c r="H35" s="23">
        <f>D35-F35</f>
        <v>-3352</v>
      </c>
      <c r="I35" s="24">
        <f>H35/F35</f>
        <v>-7.6487769258853602E-2</v>
      </c>
      <c r="J35" s="23">
        <f>D35*E35</f>
        <v>445192</v>
      </c>
      <c r="K35" s="25">
        <f>F35*G35</f>
        <v>482064</v>
      </c>
      <c r="L35" s="26">
        <f>J35-K35</f>
        <v>-36872</v>
      </c>
      <c r="M35" s="24">
        <f>L35/K35</f>
        <v>-7.6487769258853602E-2</v>
      </c>
    </row>
    <row r="36" spans="1:16" x14ac:dyDescent="0.25">
      <c r="A36" s="18" t="s">
        <v>51</v>
      </c>
      <c r="B36" s="19" t="s">
        <v>49</v>
      </c>
      <c r="C36" s="20" t="s">
        <v>52</v>
      </c>
      <c r="D36" s="21">
        <v>32288</v>
      </c>
      <c r="E36" s="32">
        <v>11</v>
      </c>
      <c r="F36" s="21">
        <v>30206</v>
      </c>
      <c r="G36" s="32">
        <v>11</v>
      </c>
      <c r="H36" s="23">
        <f>D36-F36</f>
        <v>2082</v>
      </c>
      <c r="I36" s="24">
        <f>H36/F36</f>
        <v>6.8926703303979348E-2</v>
      </c>
      <c r="J36" s="23">
        <f>D36*E36</f>
        <v>355168</v>
      </c>
      <c r="K36" s="25">
        <f>F36*G36</f>
        <v>332266</v>
      </c>
      <c r="L36" s="26">
        <f>J36-K36</f>
        <v>22902</v>
      </c>
      <c r="M36" s="24">
        <f>L36/K36</f>
        <v>6.8926703303979348E-2</v>
      </c>
      <c r="O36" s="28"/>
      <c r="P36" s="29"/>
    </row>
    <row r="37" spans="1:16" x14ac:dyDescent="0.25">
      <c r="A37" s="18" t="s">
        <v>53</v>
      </c>
      <c r="B37" s="19" t="s">
        <v>54</v>
      </c>
      <c r="C37" s="20" t="s">
        <v>13</v>
      </c>
      <c r="D37" s="21">
        <v>10016</v>
      </c>
      <c r="E37" s="22">
        <v>10</v>
      </c>
      <c r="F37" s="21">
        <v>11744</v>
      </c>
      <c r="G37" s="22">
        <v>10</v>
      </c>
      <c r="H37" s="23">
        <f>D37-F37</f>
        <v>-1728</v>
      </c>
      <c r="I37" s="24">
        <f>H37/F37</f>
        <v>-0.14713896457765668</v>
      </c>
      <c r="J37" s="23">
        <f>D37*E37</f>
        <v>100160</v>
      </c>
      <c r="K37" s="25">
        <f>F37*G37</f>
        <v>117440</v>
      </c>
      <c r="L37" s="26">
        <f>J37-K37</f>
        <v>-17280</v>
      </c>
      <c r="M37" s="24">
        <f>L37/K37</f>
        <v>-0.14713896457765668</v>
      </c>
    </row>
    <row r="38" spans="1:16" x14ac:dyDescent="0.25">
      <c r="A38" s="18" t="s">
        <v>55</v>
      </c>
      <c r="B38" s="19" t="s">
        <v>54</v>
      </c>
      <c r="C38" s="20" t="s">
        <v>13</v>
      </c>
      <c r="D38" s="21">
        <v>11876</v>
      </c>
      <c r="E38" s="22">
        <v>10</v>
      </c>
      <c r="F38" s="21">
        <v>13188</v>
      </c>
      <c r="G38" s="22">
        <v>10</v>
      </c>
      <c r="H38" s="23">
        <f>D38-F38</f>
        <v>-1312</v>
      </c>
      <c r="I38" s="24">
        <f>H38/F38</f>
        <v>-9.9484379739156803E-2</v>
      </c>
      <c r="J38" s="23">
        <f>D38*E38</f>
        <v>118760</v>
      </c>
      <c r="K38" s="25">
        <f>F38*G38</f>
        <v>131880</v>
      </c>
      <c r="L38" s="26">
        <f>J38-K38</f>
        <v>-13120</v>
      </c>
      <c r="M38" s="24">
        <f>L38/K38</f>
        <v>-9.9484379739156803E-2</v>
      </c>
    </row>
    <row r="39" spans="1:16" x14ac:dyDescent="0.25">
      <c r="A39" s="18" t="s">
        <v>56</v>
      </c>
      <c r="B39" s="19" t="s">
        <v>54</v>
      </c>
      <c r="C39" s="20" t="s">
        <v>15</v>
      </c>
      <c r="D39" s="21">
        <v>15027</v>
      </c>
      <c r="E39" s="27">
        <v>11</v>
      </c>
      <c r="F39" s="21">
        <v>15705</v>
      </c>
      <c r="G39" s="27">
        <v>11</v>
      </c>
      <c r="H39" s="23">
        <f>D39-F39</f>
        <v>-678</v>
      </c>
      <c r="I39" s="24">
        <f>H39/F39</f>
        <v>-4.3170964660936006E-2</v>
      </c>
      <c r="J39" s="23">
        <f>D39*E39</f>
        <v>165297</v>
      </c>
      <c r="K39" s="25">
        <f>F39*G39</f>
        <v>172755</v>
      </c>
      <c r="L39" s="26">
        <f>J39-K39</f>
        <v>-7458</v>
      </c>
      <c r="M39" s="24">
        <f>L39/K39</f>
        <v>-4.3170964660936006E-2</v>
      </c>
    </row>
    <row r="40" spans="1:16" x14ac:dyDescent="0.25">
      <c r="A40" s="18" t="s">
        <v>57</v>
      </c>
      <c r="B40" s="19" t="s">
        <v>54</v>
      </c>
      <c r="C40" s="20" t="s">
        <v>13</v>
      </c>
      <c r="D40" s="21">
        <v>24582</v>
      </c>
      <c r="E40" s="22">
        <v>12</v>
      </c>
      <c r="F40" s="21">
        <v>26456</v>
      </c>
      <c r="G40" s="22">
        <v>12</v>
      </c>
      <c r="H40" s="23">
        <f>D40-F40</f>
        <v>-1874</v>
      </c>
      <c r="I40" s="24">
        <f>H40/F40</f>
        <v>-7.0834593286967035E-2</v>
      </c>
      <c r="J40" s="23">
        <f>D40*E40</f>
        <v>294984</v>
      </c>
      <c r="K40" s="25">
        <f>F40*G40</f>
        <v>317472</v>
      </c>
      <c r="L40" s="26">
        <f>J40-K40</f>
        <v>-22488</v>
      </c>
      <c r="M40" s="24">
        <f>L40/K40</f>
        <v>-7.0834593286967035E-2</v>
      </c>
      <c r="O40" s="28"/>
      <c r="P40" s="29"/>
    </row>
    <row r="41" spans="1:16" x14ac:dyDescent="0.25">
      <c r="A41" s="18" t="s">
        <v>58</v>
      </c>
      <c r="B41" s="19" t="s">
        <v>59</v>
      </c>
      <c r="C41" s="31" t="s">
        <v>28</v>
      </c>
      <c r="D41" s="21">
        <v>27989</v>
      </c>
      <c r="E41" s="27">
        <v>12</v>
      </c>
      <c r="F41" s="21">
        <v>29321</v>
      </c>
      <c r="G41" s="27">
        <v>12</v>
      </c>
      <c r="H41" s="23">
        <f>D41-F41</f>
        <v>-1332</v>
      </c>
      <c r="I41" s="24">
        <f>H41/F41</f>
        <v>-4.5428191398656254E-2</v>
      </c>
      <c r="J41" s="23">
        <f>D41*E41</f>
        <v>335868</v>
      </c>
      <c r="K41" s="25">
        <f>F41*G41</f>
        <v>351852</v>
      </c>
      <c r="L41" s="26">
        <f>J41-K41</f>
        <v>-15984</v>
      </c>
      <c r="M41" s="24">
        <f>L41/K41</f>
        <v>-4.5428191398656254E-2</v>
      </c>
    </row>
    <row r="42" spans="1:16" x14ac:dyDescent="0.25">
      <c r="A42" s="18" t="s">
        <v>60</v>
      </c>
      <c r="B42" s="19" t="s">
        <v>59</v>
      </c>
      <c r="C42" s="20" t="s">
        <v>13</v>
      </c>
      <c r="D42" s="21">
        <v>16474</v>
      </c>
      <c r="E42" s="22">
        <v>12</v>
      </c>
      <c r="F42" s="21">
        <v>23827</v>
      </c>
      <c r="G42" s="22">
        <v>13</v>
      </c>
      <c r="H42" s="23">
        <f>D42-F42</f>
        <v>-7353</v>
      </c>
      <c r="I42" s="24">
        <f>H42/F42</f>
        <v>-0.30859948797582576</v>
      </c>
      <c r="J42" s="23">
        <f>D42*E42</f>
        <v>197688</v>
      </c>
      <c r="K42" s="25">
        <f>F42*G42</f>
        <v>309751</v>
      </c>
      <c r="L42" s="26">
        <f>J42-K42</f>
        <v>-112063</v>
      </c>
      <c r="M42" s="24">
        <f>L42/K42</f>
        <v>-0.36178414274691606</v>
      </c>
    </row>
    <row r="43" spans="1:16" x14ac:dyDescent="0.25">
      <c r="A43" s="18" t="s">
        <v>61</v>
      </c>
      <c r="B43" s="19" t="s">
        <v>59</v>
      </c>
      <c r="C43" s="20" t="s">
        <v>13</v>
      </c>
      <c r="D43" s="21">
        <v>38149</v>
      </c>
      <c r="E43" s="22">
        <v>17</v>
      </c>
      <c r="F43" s="21">
        <v>34780</v>
      </c>
      <c r="G43" s="22">
        <v>25</v>
      </c>
      <c r="H43" s="23">
        <f>D43-F43</f>
        <v>3369</v>
      </c>
      <c r="I43" s="24">
        <f>H43/F43</f>
        <v>9.6866014951121335E-2</v>
      </c>
      <c r="J43" s="23">
        <f>D43*E43</f>
        <v>648533</v>
      </c>
      <c r="K43" s="25">
        <f>F43*G43</f>
        <v>869500</v>
      </c>
      <c r="L43" s="26">
        <f>J43-K43</f>
        <v>-220967</v>
      </c>
      <c r="M43" s="24">
        <f>L43/K43</f>
        <v>-0.2541311098332375</v>
      </c>
    </row>
    <row r="44" spans="1:16" x14ac:dyDescent="0.25">
      <c r="A44" s="18" t="s">
        <v>62</v>
      </c>
      <c r="B44" s="19" t="s">
        <v>59</v>
      </c>
      <c r="C44" s="20" t="s">
        <v>15</v>
      </c>
      <c r="D44" s="21">
        <v>27448</v>
      </c>
      <c r="E44" s="27">
        <v>38</v>
      </c>
      <c r="F44" s="21">
        <v>29032</v>
      </c>
      <c r="G44" s="27">
        <v>49</v>
      </c>
      <c r="H44" s="23">
        <f>D44-F44</f>
        <v>-1584</v>
      </c>
      <c r="I44" s="24">
        <f>H44/F44</f>
        <v>-5.4560484982088729E-2</v>
      </c>
      <c r="J44" s="23">
        <f>D44*E44</f>
        <v>1043024</v>
      </c>
      <c r="K44" s="25">
        <f>F44*G44</f>
        <v>1422568</v>
      </c>
      <c r="L44" s="26">
        <f>J44-K44</f>
        <v>-379544</v>
      </c>
      <c r="M44" s="24">
        <f>L44/K44</f>
        <v>-0.26680200876161986</v>
      </c>
    </row>
    <row r="45" spans="1:16" x14ac:dyDescent="0.25">
      <c r="A45" s="18" t="s">
        <v>63</v>
      </c>
      <c r="B45" s="19" t="s">
        <v>59</v>
      </c>
      <c r="C45" s="31" t="s">
        <v>28</v>
      </c>
      <c r="D45" s="34">
        <v>23469</v>
      </c>
      <c r="E45" s="38">
        <v>6</v>
      </c>
      <c r="F45" s="34">
        <v>21857</v>
      </c>
      <c r="G45" s="38">
        <v>6</v>
      </c>
      <c r="H45" s="23">
        <f>D45-F45</f>
        <v>1612</v>
      </c>
      <c r="I45" s="24">
        <f>H45/F45</f>
        <v>7.375211602690214E-2</v>
      </c>
      <c r="J45" s="23">
        <f>D45*E45</f>
        <v>140814</v>
      </c>
      <c r="K45" s="25">
        <f>F45*G45</f>
        <v>131142</v>
      </c>
      <c r="L45" s="26">
        <f>J45-K45</f>
        <v>9672</v>
      </c>
      <c r="M45" s="24">
        <f>L45/K45</f>
        <v>7.375211602690214E-2</v>
      </c>
    </row>
    <row r="46" spans="1:16" x14ac:dyDescent="0.25">
      <c r="A46" s="18" t="s">
        <v>64</v>
      </c>
      <c r="B46" s="19" t="s">
        <v>59</v>
      </c>
      <c r="C46" s="31" t="s">
        <v>28</v>
      </c>
      <c r="D46" s="21">
        <v>34349</v>
      </c>
      <c r="E46" s="27">
        <v>18</v>
      </c>
      <c r="F46" s="21">
        <v>35548</v>
      </c>
      <c r="G46" s="27">
        <v>18</v>
      </c>
      <c r="H46" s="23">
        <f>D46-F46</f>
        <v>-1199</v>
      </c>
      <c r="I46" s="24">
        <f>H46/F46</f>
        <v>-3.3729042421514574E-2</v>
      </c>
      <c r="J46" s="23">
        <f>D46*E46</f>
        <v>618282</v>
      </c>
      <c r="K46" s="25">
        <f>F46*G46</f>
        <v>639864</v>
      </c>
      <c r="L46" s="26">
        <f>J46-K46</f>
        <v>-21582</v>
      </c>
      <c r="M46" s="24">
        <f>L46/K46</f>
        <v>-3.3729042421514574E-2</v>
      </c>
      <c r="O46" s="28"/>
      <c r="P46" s="29"/>
    </row>
    <row r="47" spans="1:16" x14ac:dyDescent="0.25">
      <c r="A47" s="18" t="s">
        <v>65</v>
      </c>
      <c r="B47" s="19" t="s">
        <v>66</v>
      </c>
      <c r="C47" s="20" t="s">
        <v>13</v>
      </c>
      <c r="D47" s="21">
        <v>41893</v>
      </c>
      <c r="E47" s="22">
        <v>70</v>
      </c>
      <c r="F47" s="21">
        <v>46975</v>
      </c>
      <c r="G47" s="22">
        <v>74</v>
      </c>
      <c r="H47" s="23">
        <f>D47-F47</f>
        <v>-5082</v>
      </c>
      <c r="I47" s="24">
        <f>H47/F47</f>
        <v>-0.1081852048962214</v>
      </c>
      <c r="J47" s="23">
        <f>D47*E47</f>
        <v>2932510</v>
      </c>
      <c r="K47" s="25">
        <f>F47*G47</f>
        <v>3476150</v>
      </c>
      <c r="L47" s="26">
        <f>J47-K47</f>
        <v>-543640</v>
      </c>
      <c r="M47" s="24">
        <f>L47/K47</f>
        <v>-0.15639141003696619</v>
      </c>
    </row>
    <row r="48" spans="1:16" x14ac:dyDescent="0.25">
      <c r="A48" s="18" t="s">
        <v>67</v>
      </c>
      <c r="B48" s="43" t="s">
        <v>68</v>
      </c>
      <c r="C48" s="20" t="s">
        <v>50</v>
      </c>
      <c r="D48" s="21">
        <v>15456</v>
      </c>
      <c r="E48" s="27">
        <v>11</v>
      </c>
      <c r="F48" s="44">
        <v>17676</v>
      </c>
      <c r="G48" s="45">
        <v>11</v>
      </c>
      <c r="H48" s="23">
        <f>D48-F48</f>
        <v>-2220</v>
      </c>
      <c r="I48" s="24">
        <f>H48/F48</f>
        <v>-0.12559402579769177</v>
      </c>
      <c r="J48" s="23">
        <f>D48*E48</f>
        <v>170016</v>
      </c>
      <c r="K48" s="25">
        <f>F48*G48</f>
        <v>194436</v>
      </c>
      <c r="L48" s="26">
        <f>J48-K48</f>
        <v>-24420</v>
      </c>
      <c r="M48" s="24">
        <f>L48/K48</f>
        <v>-0.12559402579769177</v>
      </c>
      <c r="O48" s="28"/>
      <c r="P48" s="29"/>
    </row>
    <row r="49" spans="1:16" x14ac:dyDescent="0.25">
      <c r="A49" s="18" t="s">
        <v>69</v>
      </c>
      <c r="B49" s="19" t="s">
        <v>70</v>
      </c>
      <c r="C49" s="20" t="s">
        <v>13</v>
      </c>
      <c r="D49" s="21">
        <v>16654</v>
      </c>
      <c r="E49" s="32">
        <v>4</v>
      </c>
      <c r="F49" s="21">
        <v>15700</v>
      </c>
      <c r="G49" s="32">
        <v>7</v>
      </c>
      <c r="H49" s="23">
        <f>D49-F49</f>
        <v>954</v>
      </c>
      <c r="I49" s="24">
        <f>H49/F49</f>
        <v>6.0764331210191085E-2</v>
      </c>
      <c r="J49" s="23">
        <f>D49*E49</f>
        <v>66616</v>
      </c>
      <c r="K49" s="25">
        <f>F49*G49</f>
        <v>109900</v>
      </c>
      <c r="L49" s="26">
        <f>J49-K49</f>
        <v>-43284</v>
      </c>
      <c r="M49" s="46">
        <f>L49/K49</f>
        <v>-0.39384895359417654</v>
      </c>
    </row>
    <row r="50" spans="1:16" x14ac:dyDescent="0.25">
      <c r="A50" s="18" t="s">
        <v>71</v>
      </c>
      <c r="B50" s="19" t="s">
        <v>72</v>
      </c>
      <c r="C50" s="40" t="s">
        <v>73</v>
      </c>
      <c r="D50" s="21">
        <v>9002</v>
      </c>
      <c r="E50" s="35">
        <v>33</v>
      </c>
      <c r="F50" s="21">
        <v>10351</v>
      </c>
      <c r="G50" s="35">
        <v>34</v>
      </c>
      <c r="H50" s="23">
        <f>D50-F50</f>
        <v>-1349</v>
      </c>
      <c r="I50" s="24">
        <f>H50/F50</f>
        <v>-0.13032557240846296</v>
      </c>
      <c r="J50" s="23">
        <f>D50*E50</f>
        <v>297066</v>
      </c>
      <c r="K50" s="25">
        <f>F50*G50</f>
        <v>351934</v>
      </c>
      <c r="L50" s="26">
        <f>J50-K50</f>
        <v>-54868</v>
      </c>
      <c r="M50" s="24">
        <f>L50/K50</f>
        <v>-0.15590423204350815</v>
      </c>
      <c r="O50" s="28"/>
      <c r="P50" s="29"/>
    </row>
    <row r="51" spans="1:16" x14ac:dyDescent="0.25">
      <c r="A51" s="18" t="s">
        <v>74</v>
      </c>
      <c r="B51" s="19" t="s">
        <v>72</v>
      </c>
      <c r="C51" s="20" t="s">
        <v>28</v>
      </c>
      <c r="D51" s="21">
        <v>4830</v>
      </c>
      <c r="E51" s="22">
        <v>18</v>
      </c>
      <c r="F51" s="21">
        <v>5091</v>
      </c>
      <c r="G51" s="22">
        <v>18</v>
      </c>
      <c r="H51" s="23">
        <f>D51-F51</f>
        <v>-261</v>
      </c>
      <c r="I51" s="24">
        <f>H51/F51</f>
        <v>-5.1266941661756042E-2</v>
      </c>
      <c r="J51" s="23">
        <f>D51*E51</f>
        <v>86940</v>
      </c>
      <c r="K51" s="25">
        <f>F51*G51</f>
        <v>91638</v>
      </c>
      <c r="L51" s="26">
        <f>J51-K51</f>
        <v>-4698</v>
      </c>
      <c r="M51" s="24">
        <f>L51/K51</f>
        <v>-5.1266941661756042E-2</v>
      </c>
    </row>
    <row r="52" spans="1:16" x14ac:dyDescent="0.25">
      <c r="A52" s="18" t="s">
        <v>75</v>
      </c>
      <c r="B52" s="19" t="s">
        <v>72</v>
      </c>
      <c r="C52" s="20" t="s">
        <v>13</v>
      </c>
      <c r="D52" s="21">
        <v>5405</v>
      </c>
      <c r="E52" s="22">
        <v>12</v>
      </c>
      <c r="F52" s="21">
        <v>6833</v>
      </c>
      <c r="G52" s="22">
        <v>12</v>
      </c>
      <c r="H52" s="23">
        <f>D52-F52</f>
        <v>-1428</v>
      </c>
      <c r="I52" s="24">
        <f>H52/F52</f>
        <v>-0.20898580418557003</v>
      </c>
      <c r="J52" s="23">
        <f>D52*E52</f>
        <v>64860</v>
      </c>
      <c r="K52" s="25">
        <f>F52*G52</f>
        <v>81996</v>
      </c>
      <c r="L52" s="26">
        <f>J52-K52</f>
        <v>-17136</v>
      </c>
      <c r="M52" s="24">
        <f>L52/K52</f>
        <v>-0.20898580418557003</v>
      </c>
    </row>
    <row r="53" spans="1:16" x14ac:dyDescent="0.25">
      <c r="A53" s="18" t="s">
        <v>76</v>
      </c>
      <c r="B53" s="19" t="s">
        <v>72</v>
      </c>
      <c r="C53" s="20" t="s">
        <v>28</v>
      </c>
      <c r="D53" s="21">
        <v>6670</v>
      </c>
      <c r="E53" s="22">
        <v>18</v>
      </c>
      <c r="F53" s="21">
        <v>6744</v>
      </c>
      <c r="G53" s="22">
        <v>18</v>
      </c>
      <c r="H53" s="23">
        <f>D53-F53</f>
        <v>-74</v>
      </c>
      <c r="I53" s="24">
        <f>H53/F53</f>
        <v>-1.0972716488730723E-2</v>
      </c>
      <c r="J53" s="23">
        <f>D53*E53</f>
        <v>120060</v>
      </c>
      <c r="K53" s="25">
        <f>F53*G53</f>
        <v>121392</v>
      </c>
      <c r="L53" s="26">
        <f>J53-K53</f>
        <v>-1332</v>
      </c>
      <c r="M53" s="24">
        <f>L53/K53</f>
        <v>-1.0972716488730723E-2</v>
      </c>
    </row>
    <row r="54" spans="1:16" x14ac:dyDescent="0.25">
      <c r="A54" s="39" t="s">
        <v>77</v>
      </c>
      <c r="B54" s="19" t="s">
        <v>78</v>
      </c>
      <c r="C54" s="40" t="s">
        <v>50</v>
      </c>
      <c r="D54" s="42">
        <v>32736</v>
      </c>
      <c r="E54" s="35">
        <v>12</v>
      </c>
      <c r="F54" s="42">
        <v>33370</v>
      </c>
      <c r="G54" s="35">
        <v>11</v>
      </c>
      <c r="H54" s="23">
        <f>D54-F54</f>
        <v>-634</v>
      </c>
      <c r="I54" s="24">
        <f>H54/F54</f>
        <v>-1.8999100988912197E-2</v>
      </c>
      <c r="J54" s="23">
        <f>D54*E54</f>
        <v>392832</v>
      </c>
      <c r="K54" s="25">
        <f>F54*G54</f>
        <v>367070</v>
      </c>
      <c r="L54" s="26">
        <f>J54-K54</f>
        <v>25762</v>
      </c>
      <c r="M54" s="24">
        <f>L54/K54</f>
        <v>7.0182798921186701E-2</v>
      </c>
    </row>
    <row r="55" spans="1:16" x14ac:dyDescent="0.25">
      <c r="A55" s="18" t="s">
        <v>79</v>
      </c>
      <c r="B55" s="19" t="s">
        <v>78</v>
      </c>
      <c r="C55" s="20" t="s">
        <v>28</v>
      </c>
      <c r="D55" s="21">
        <v>30425</v>
      </c>
      <c r="E55" s="22">
        <v>18</v>
      </c>
      <c r="F55" s="21">
        <v>34943</v>
      </c>
      <c r="G55" s="22">
        <v>18</v>
      </c>
      <c r="H55" s="23">
        <f>D55-F55</f>
        <v>-4518</v>
      </c>
      <c r="I55" s="24">
        <f>H55/F55</f>
        <v>-0.12929628251724237</v>
      </c>
      <c r="J55" s="23">
        <f>D55*E55</f>
        <v>547650</v>
      </c>
      <c r="K55" s="25">
        <f>F55*G55</f>
        <v>628974</v>
      </c>
      <c r="L55" s="26">
        <f>J55-K55</f>
        <v>-81324</v>
      </c>
      <c r="M55" s="24">
        <f>L55/K55</f>
        <v>-0.12929628251724237</v>
      </c>
    </row>
    <row r="56" spans="1:16" x14ac:dyDescent="0.25">
      <c r="A56" s="18" t="s">
        <v>80</v>
      </c>
      <c r="B56" s="19" t="s">
        <v>78</v>
      </c>
      <c r="C56" s="47" t="s">
        <v>28</v>
      </c>
      <c r="D56" s="21">
        <v>18285</v>
      </c>
      <c r="E56" s="22">
        <v>18</v>
      </c>
      <c r="F56" s="21">
        <v>19722</v>
      </c>
      <c r="G56" s="22">
        <v>18</v>
      </c>
      <c r="H56" s="23">
        <f>D56-F56</f>
        <v>-1437</v>
      </c>
      <c r="I56" s="24">
        <f>H56/F56</f>
        <v>-7.2862792820200792E-2</v>
      </c>
      <c r="J56" s="23">
        <f>D56*E56</f>
        <v>329130</v>
      </c>
      <c r="K56" s="25">
        <f>F56*G56</f>
        <v>354996</v>
      </c>
      <c r="L56" s="26">
        <f>J56-K56</f>
        <v>-25866</v>
      </c>
      <c r="M56" s="24">
        <f>L56/K56</f>
        <v>-7.2862792820200792E-2</v>
      </c>
    </row>
    <row r="57" spans="1:16" x14ac:dyDescent="0.25">
      <c r="A57" s="18" t="s">
        <v>81</v>
      </c>
      <c r="B57" s="19" t="s">
        <v>78</v>
      </c>
      <c r="C57" s="20" t="s">
        <v>28</v>
      </c>
      <c r="D57" s="21">
        <v>6132</v>
      </c>
      <c r="E57" s="22">
        <v>13</v>
      </c>
      <c r="F57" s="21">
        <v>7500</v>
      </c>
      <c r="G57" s="22">
        <v>13</v>
      </c>
      <c r="H57" s="23">
        <f>D57-F57</f>
        <v>-1368</v>
      </c>
      <c r="I57" s="24">
        <f>H57/F57</f>
        <v>-0.18240000000000001</v>
      </c>
      <c r="J57" s="23">
        <f>D57*E57</f>
        <v>79716</v>
      </c>
      <c r="K57" s="25">
        <f>F57*G57</f>
        <v>97500</v>
      </c>
      <c r="L57" s="26">
        <f>J57-K57</f>
        <v>-17784</v>
      </c>
      <c r="M57" s="24">
        <f>L57/K57</f>
        <v>-0.18240000000000001</v>
      </c>
    </row>
    <row r="58" spans="1:16" x14ac:dyDescent="0.25">
      <c r="A58" s="18" t="s">
        <v>82</v>
      </c>
      <c r="B58" s="19" t="s">
        <v>78</v>
      </c>
      <c r="C58" s="20" t="s">
        <v>83</v>
      </c>
      <c r="D58" s="21">
        <v>8103</v>
      </c>
      <c r="E58" s="22">
        <v>7</v>
      </c>
      <c r="F58" s="21">
        <v>8184</v>
      </c>
      <c r="G58" s="22">
        <v>7</v>
      </c>
      <c r="H58" s="23">
        <f>D58-F58</f>
        <v>-81</v>
      </c>
      <c r="I58" s="24">
        <f>H58/F58</f>
        <v>-9.8973607038123166E-3</v>
      </c>
      <c r="J58" s="23">
        <f>D58*E58</f>
        <v>56721</v>
      </c>
      <c r="K58" s="25">
        <f>F58*G58</f>
        <v>57288</v>
      </c>
      <c r="L58" s="26">
        <f>J58-K58</f>
        <v>-567</v>
      </c>
      <c r="M58" s="24">
        <f>L58/K58</f>
        <v>-9.8973607038123166E-3</v>
      </c>
    </row>
    <row r="59" spans="1:16" x14ac:dyDescent="0.25">
      <c r="A59" s="18" t="s">
        <v>84</v>
      </c>
      <c r="B59" s="19" t="s">
        <v>85</v>
      </c>
      <c r="C59" s="20" t="s">
        <v>86</v>
      </c>
      <c r="D59" s="21">
        <v>31824</v>
      </c>
      <c r="E59" s="22">
        <v>52</v>
      </c>
      <c r="F59" s="21">
        <v>35049</v>
      </c>
      <c r="G59" s="22">
        <v>52</v>
      </c>
      <c r="H59" s="23">
        <f>D59-F59</f>
        <v>-3225</v>
      </c>
      <c r="I59" s="24">
        <f>H59/F59</f>
        <v>-9.2014037490370626E-2</v>
      </c>
      <c r="J59" s="23">
        <f>D59*E59</f>
        <v>1654848</v>
      </c>
      <c r="K59" s="25">
        <f>F59*G59</f>
        <v>1822548</v>
      </c>
      <c r="L59" s="26">
        <f>J59-K59</f>
        <v>-167700</v>
      </c>
      <c r="M59" s="24">
        <f>L59/K59</f>
        <v>-9.2014037490370626E-2</v>
      </c>
    </row>
    <row r="60" spans="1:16" x14ac:dyDescent="0.25">
      <c r="A60" s="18" t="s">
        <v>87</v>
      </c>
      <c r="B60" s="48" t="s">
        <v>85</v>
      </c>
      <c r="C60" s="33" t="s">
        <v>86</v>
      </c>
      <c r="D60" s="34">
        <v>12525</v>
      </c>
      <c r="E60" s="35">
        <v>10</v>
      </c>
      <c r="F60" s="34">
        <v>14028</v>
      </c>
      <c r="G60" s="35">
        <v>12</v>
      </c>
      <c r="H60" s="23">
        <f>D60-F60</f>
        <v>-1503</v>
      </c>
      <c r="I60" s="24">
        <f>H60/F60</f>
        <v>-0.10714285714285714</v>
      </c>
      <c r="J60" s="23">
        <f>D60*E60</f>
        <v>125250</v>
      </c>
      <c r="K60" s="25">
        <f>F60*G60</f>
        <v>168336</v>
      </c>
      <c r="L60" s="26">
        <f>J60-K60</f>
        <v>-43086</v>
      </c>
      <c r="M60" s="24">
        <f>L60/K60</f>
        <v>-0.25595238095238093</v>
      </c>
    </row>
    <row r="61" spans="1:16" x14ac:dyDescent="0.25">
      <c r="A61" s="18" t="s">
        <v>88</v>
      </c>
      <c r="B61" s="19" t="s">
        <v>85</v>
      </c>
      <c r="C61" s="20" t="s">
        <v>86</v>
      </c>
      <c r="D61" s="21">
        <v>45957</v>
      </c>
      <c r="E61" s="22">
        <v>12</v>
      </c>
      <c r="F61" s="21">
        <v>51016</v>
      </c>
      <c r="G61" s="22">
        <v>12</v>
      </c>
      <c r="H61" s="23">
        <f>D61-F61</f>
        <v>-5059</v>
      </c>
      <c r="I61" s="24">
        <f>H61/F61</f>
        <v>-9.9164967853222513E-2</v>
      </c>
      <c r="J61" s="23">
        <f>D61*E61</f>
        <v>551484</v>
      </c>
      <c r="K61" s="25">
        <f>F61*G61</f>
        <v>612192</v>
      </c>
      <c r="L61" s="26">
        <f>J61-K61</f>
        <v>-60708</v>
      </c>
      <c r="M61" s="24">
        <f>L61/K61</f>
        <v>-9.9164967853222513E-2</v>
      </c>
      <c r="O61" s="28"/>
      <c r="P61" s="29"/>
    </row>
    <row r="62" spans="1:16" x14ac:dyDescent="0.25">
      <c r="A62" s="18" t="s">
        <v>89</v>
      </c>
      <c r="B62" s="30" t="s">
        <v>90</v>
      </c>
      <c r="C62" s="20" t="s">
        <v>15</v>
      </c>
      <c r="D62" s="21">
        <v>42823</v>
      </c>
      <c r="E62" s="27">
        <v>52</v>
      </c>
      <c r="F62" s="21">
        <v>46776</v>
      </c>
      <c r="G62" s="27">
        <v>52</v>
      </c>
      <c r="H62" s="23">
        <f>D62-F62</f>
        <v>-3953</v>
      </c>
      <c r="I62" s="24">
        <f>H62/F62</f>
        <v>-8.4509149991448609E-2</v>
      </c>
      <c r="J62" s="23">
        <f>D62*E62</f>
        <v>2226796</v>
      </c>
      <c r="K62" s="25">
        <f>F62*G62</f>
        <v>2432352</v>
      </c>
      <c r="L62" s="26">
        <f>J62-K62</f>
        <v>-205556</v>
      </c>
      <c r="M62" s="24">
        <f>L62/K62</f>
        <v>-8.4509149991448609E-2</v>
      </c>
      <c r="O62" s="28"/>
      <c r="P62" s="29"/>
    </row>
    <row r="63" spans="1:16" x14ac:dyDescent="0.25">
      <c r="A63" s="18" t="s">
        <v>91</v>
      </c>
      <c r="B63" s="19" t="s">
        <v>90</v>
      </c>
      <c r="C63" s="20" t="s">
        <v>13</v>
      </c>
      <c r="D63" s="21">
        <v>81213</v>
      </c>
      <c r="E63" s="22">
        <v>26</v>
      </c>
      <c r="F63" s="21">
        <v>86061</v>
      </c>
      <c r="G63" s="22">
        <v>26</v>
      </c>
      <c r="H63" s="23">
        <f>D63-F63</f>
        <v>-4848</v>
      </c>
      <c r="I63" s="24">
        <f>H63/F63</f>
        <v>-5.6332136507825842E-2</v>
      </c>
      <c r="J63" s="23">
        <f>D63*E63</f>
        <v>2111538</v>
      </c>
      <c r="K63" s="25">
        <f>F63*G63</f>
        <v>2237586</v>
      </c>
      <c r="L63" s="26">
        <f>J63-K63</f>
        <v>-126048</v>
      </c>
      <c r="M63" s="24">
        <f>L63/K63</f>
        <v>-5.6332136507825842E-2</v>
      </c>
      <c r="O63" s="28"/>
      <c r="P63" s="29"/>
    </row>
    <row r="64" spans="1:16" x14ac:dyDescent="0.25">
      <c r="A64" s="18" t="s">
        <v>92</v>
      </c>
      <c r="B64" s="19" t="s">
        <v>90</v>
      </c>
      <c r="C64" s="20" t="s">
        <v>13</v>
      </c>
      <c r="D64" s="21">
        <v>137489</v>
      </c>
      <c r="E64" s="22">
        <v>65</v>
      </c>
      <c r="F64" s="21">
        <v>143687</v>
      </c>
      <c r="G64" s="22">
        <v>69</v>
      </c>
      <c r="H64" s="23">
        <f>D64-F64</f>
        <v>-6198</v>
      </c>
      <c r="I64" s="24">
        <f>H64/F64</f>
        <v>-4.3135426308573498E-2</v>
      </c>
      <c r="J64" s="23">
        <f>D64*E64</f>
        <v>8936785</v>
      </c>
      <c r="K64" s="25">
        <f>F64*G64</f>
        <v>9914403</v>
      </c>
      <c r="L64" s="26">
        <f>J64-K64</f>
        <v>-977618</v>
      </c>
      <c r="M64" s="24">
        <f>L64/K64</f>
        <v>-9.8605836377641698E-2</v>
      </c>
      <c r="O64" s="28"/>
      <c r="P64" s="29"/>
    </row>
    <row r="65" spans="1:16" x14ac:dyDescent="0.25">
      <c r="A65" s="18" t="s">
        <v>93</v>
      </c>
      <c r="B65" s="19" t="s">
        <v>90</v>
      </c>
      <c r="C65" s="20" t="s">
        <v>13</v>
      </c>
      <c r="D65" s="21">
        <v>62628</v>
      </c>
      <c r="E65" s="22">
        <v>52</v>
      </c>
      <c r="F65" s="21">
        <v>65648</v>
      </c>
      <c r="G65" s="22">
        <v>52</v>
      </c>
      <c r="H65" s="23">
        <f>D65-F65</f>
        <v>-3020</v>
      </c>
      <c r="I65" s="24">
        <f>H65/F65</f>
        <v>-4.6002924689251767E-2</v>
      </c>
      <c r="J65" s="23">
        <f>D65*E65</f>
        <v>3256656</v>
      </c>
      <c r="K65" s="25">
        <f>F65*G65</f>
        <v>3413696</v>
      </c>
      <c r="L65" s="26">
        <f>J65-K65</f>
        <v>-157040</v>
      </c>
      <c r="M65" s="24">
        <f>L65/K65</f>
        <v>-4.6002924689251767E-2</v>
      </c>
      <c r="O65" s="28"/>
      <c r="P65" s="29"/>
    </row>
    <row r="66" spans="1:16" ht="15.75" thickBot="1" x14ac:dyDescent="0.3">
      <c r="A66" s="18" t="s">
        <v>94</v>
      </c>
      <c r="B66" s="19" t="s">
        <v>90</v>
      </c>
      <c r="C66" s="20" t="s">
        <v>95</v>
      </c>
      <c r="D66" s="21">
        <v>66391</v>
      </c>
      <c r="E66" s="22">
        <v>12</v>
      </c>
      <c r="F66" s="21">
        <v>72004</v>
      </c>
      <c r="G66" s="22">
        <v>12</v>
      </c>
      <c r="H66" s="26">
        <f>D66-F66</f>
        <v>-5613</v>
      </c>
      <c r="I66" s="24">
        <f>H66/F66</f>
        <v>-7.7954002555413585E-2</v>
      </c>
      <c r="J66" s="23">
        <f>D66*E66</f>
        <v>796692</v>
      </c>
      <c r="K66" s="25">
        <f>F66*G66</f>
        <v>864048</v>
      </c>
      <c r="L66" s="26">
        <f>J66-K66</f>
        <v>-67356</v>
      </c>
      <c r="M66" s="24">
        <f>L66/K66</f>
        <v>-7.7954002555413585E-2</v>
      </c>
    </row>
    <row r="67" spans="1:16" ht="16.5" thickBot="1" x14ac:dyDescent="0.3">
      <c r="A67" s="49" t="s">
        <v>96</v>
      </c>
      <c r="B67" s="50"/>
      <c r="C67" s="50" t="s">
        <v>97</v>
      </c>
      <c r="D67" s="51">
        <f>SUM(D8:D66)</f>
        <v>1695675</v>
      </c>
      <c r="E67" s="52"/>
      <c r="F67" s="51">
        <f>SUM(F8:F66)</f>
        <v>1790680</v>
      </c>
      <c r="G67" s="53"/>
      <c r="H67" s="54">
        <f>SUM(H8:H66)</f>
        <v>-95005</v>
      </c>
      <c r="I67" s="55">
        <f>H67/F67</f>
        <v>-5.3055263922085462E-2</v>
      </c>
      <c r="J67" s="56">
        <f>SUM(J8:J66)</f>
        <v>45980498</v>
      </c>
      <c r="K67" s="56">
        <f>SUM(K8:K66)</f>
        <v>50545292</v>
      </c>
      <c r="L67" s="56">
        <f>SUM(L8:L66)</f>
        <v>-4564794</v>
      </c>
      <c r="M67" s="57">
        <f>L67/K67</f>
        <v>-9.0310963086334531E-2</v>
      </c>
    </row>
    <row r="68" spans="1:16" ht="15.75" thickBot="1" x14ac:dyDescent="0.3"/>
    <row r="69" spans="1:16" ht="15.75" thickBot="1" x14ac:dyDescent="0.3">
      <c r="A69" s="8" t="s">
        <v>98</v>
      </c>
      <c r="B69" s="9" t="s">
        <v>4</v>
      </c>
      <c r="C69" s="58" t="s">
        <v>5</v>
      </c>
      <c r="D69" s="59">
        <v>2017</v>
      </c>
      <c r="E69" s="60" t="s">
        <v>6</v>
      </c>
      <c r="F69" s="61">
        <v>2016</v>
      </c>
      <c r="G69" s="60" t="s">
        <v>6</v>
      </c>
      <c r="H69" s="62" t="s">
        <v>99</v>
      </c>
      <c r="I69" s="63" t="s">
        <v>100</v>
      </c>
      <c r="J69" s="64"/>
      <c r="K69" s="64"/>
      <c r="L69" s="65" t="s">
        <v>99</v>
      </c>
      <c r="M69" s="66" t="s">
        <v>100</v>
      </c>
    </row>
    <row r="70" spans="1:16" x14ac:dyDescent="0.25">
      <c r="A70" t="s">
        <v>101</v>
      </c>
      <c r="B70" s="19" t="s">
        <v>27</v>
      </c>
      <c r="C70" s="67" t="s">
        <v>15</v>
      </c>
      <c r="D70">
        <v>11973</v>
      </c>
      <c r="E70">
        <v>10</v>
      </c>
      <c r="J70" s="26">
        <f>D70*E70</f>
        <v>119730</v>
      </c>
      <c r="K70" s="25">
        <f>F70*G70</f>
        <v>0</v>
      </c>
      <c r="L70" s="26">
        <f>J70-K70</f>
        <v>119730</v>
      </c>
    </row>
    <row r="71" spans="1:16" ht="15.75" thickBot="1" x14ac:dyDescent="0.3">
      <c r="A71" s="68" t="s">
        <v>102</v>
      </c>
      <c r="B71" s="19" t="s">
        <v>78</v>
      </c>
      <c r="C71" s="33" t="s">
        <v>28</v>
      </c>
      <c r="D71" s="69">
        <v>3273</v>
      </c>
      <c r="E71" s="69">
        <v>14</v>
      </c>
      <c r="H71" s="26">
        <f>D71-F71</f>
        <v>3273</v>
      </c>
      <c r="I71" s="70"/>
      <c r="J71" s="26">
        <f>D71*E71</f>
        <v>45822</v>
      </c>
      <c r="K71" s="25">
        <f>F71*G71</f>
        <v>0</v>
      </c>
      <c r="L71" s="26">
        <f>J71-K71</f>
        <v>45822</v>
      </c>
      <c r="M71" s="70"/>
    </row>
    <row r="72" spans="1:16" ht="15.75" thickBot="1" x14ac:dyDescent="0.3">
      <c r="A72" s="71" t="s">
        <v>103</v>
      </c>
      <c r="B72" s="72"/>
      <c r="C72" s="73"/>
      <c r="D72" s="74">
        <f>SUM(D69:D71)</f>
        <v>17263</v>
      </c>
      <c r="E72" s="75"/>
      <c r="F72" s="74"/>
      <c r="G72" s="73"/>
      <c r="H72" s="73">
        <f>SUM(H71)</f>
        <v>3273</v>
      </c>
      <c r="I72" s="76"/>
      <c r="J72" s="77">
        <f>SUM(J70:J71)</f>
        <v>165552</v>
      </c>
      <c r="K72" s="77"/>
      <c r="L72" s="77">
        <f>SUM(L70:L71)</f>
        <v>165552</v>
      </c>
      <c r="M72" s="78"/>
    </row>
    <row r="73" spans="1:16" ht="15.75" thickBot="1" x14ac:dyDescent="0.3"/>
    <row r="74" spans="1:16" ht="15.75" thickBot="1" x14ac:dyDescent="0.3">
      <c r="A74" s="79" t="s">
        <v>104</v>
      </c>
      <c r="B74" s="80"/>
      <c r="C74" s="81"/>
      <c r="D74" s="82">
        <f>D67+D72</f>
        <v>1712938</v>
      </c>
      <c r="E74" s="83"/>
      <c r="F74" s="82">
        <f>F67</f>
        <v>1790680</v>
      </c>
      <c r="G74" s="81"/>
      <c r="H74" s="84">
        <f>H67+H72</f>
        <v>-91732</v>
      </c>
      <c r="I74" s="85">
        <f>H74/F74</f>
        <v>-5.1227466660709896E-2</v>
      </c>
      <c r="J74" s="82">
        <f>J67+J72</f>
        <v>46146050</v>
      </c>
      <c r="K74" s="81">
        <f>K67</f>
        <v>50545292</v>
      </c>
      <c r="L74" s="84">
        <f t="shared" ref="L74" si="0">J74-K74</f>
        <v>-4399242</v>
      </c>
      <c r="M74" s="85">
        <f>L74/K74</f>
        <v>-8.7035643200953319E-2</v>
      </c>
    </row>
    <row r="75" spans="1:16" ht="15.75" thickBot="1" x14ac:dyDescent="0.3"/>
    <row r="76" spans="1:16" ht="15.75" thickBot="1" x14ac:dyDescent="0.3">
      <c r="A76" s="86" t="s">
        <v>105</v>
      </c>
      <c r="B76" s="87" t="s">
        <v>4</v>
      </c>
      <c r="C76" s="87" t="s">
        <v>5</v>
      </c>
      <c r="D76" s="88">
        <v>2017</v>
      </c>
      <c r="E76" s="89" t="s">
        <v>6</v>
      </c>
      <c r="F76" s="88">
        <v>2016</v>
      </c>
      <c r="G76" s="90" t="s">
        <v>6</v>
      </c>
      <c r="H76" s="91" t="s">
        <v>99</v>
      </c>
      <c r="I76" s="92" t="s">
        <v>100</v>
      </c>
      <c r="J76" s="93">
        <f>$J$3</f>
        <v>0</v>
      </c>
      <c r="K76" s="94">
        <f>$K$3</f>
        <v>0</v>
      </c>
      <c r="L76" s="95" t="s">
        <v>99</v>
      </c>
      <c r="M76" s="96" t="s">
        <v>100</v>
      </c>
    </row>
    <row r="77" spans="1:16" x14ac:dyDescent="0.25">
      <c r="A77" s="18" t="s">
        <v>106</v>
      </c>
      <c r="B77" s="19" t="s">
        <v>78</v>
      </c>
      <c r="C77" s="20" t="s">
        <v>107</v>
      </c>
      <c r="D77" s="21"/>
      <c r="E77" s="22"/>
      <c r="F77" s="21">
        <v>9380</v>
      </c>
      <c r="G77" s="22">
        <v>8</v>
      </c>
      <c r="H77" s="26">
        <f t="shared" ref="H77:H83" si="1">D77-F77</f>
        <v>-9380</v>
      </c>
      <c r="I77" s="24">
        <f t="shared" ref="I77:I83" si="2">H77/F77</f>
        <v>-1</v>
      </c>
      <c r="J77" s="23">
        <f t="shared" ref="J77:J83" si="3">D77*E77</f>
        <v>0</v>
      </c>
      <c r="K77" s="25">
        <f t="shared" ref="K77:K83" si="4">F77*G77</f>
        <v>75040</v>
      </c>
      <c r="L77" s="26">
        <f t="shared" ref="L77:L83" si="5">J77-K77</f>
        <v>-75040</v>
      </c>
      <c r="M77" s="24">
        <f t="shared" ref="M77:M83" si="6">L77/K77</f>
        <v>-1</v>
      </c>
    </row>
    <row r="78" spans="1:16" x14ac:dyDescent="0.25">
      <c r="A78" s="18" t="s">
        <v>108</v>
      </c>
      <c r="B78" s="19" t="s">
        <v>78</v>
      </c>
      <c r="C78" s="20" t="s">
        <v>107</v>
      </c>
      <c r="D78" s="34"/>
      <c r="E78" s="35"/>
      <c r="F78" s="34">
        <v>3237</v>
      </c>
      <c r="G78" s="35">
        <v>6</v>
      </c>
      <c r="H78" s="26">
        <f t="shared" si="1"/>
        <v>-3237</v>
      </c>
      <c r="I78" s="24">
        <f t="shared" si="2"/>
        <v>-1</v>
      </c>
      <c r="J78" s="23">
        <f t="shared" si="3"/>
        <v>0</v>
      </c>
      <c r="K78" s="25">
        <f t="shared" si="4"/>
        <v>19422</v>
      </c>
      <c r="L78" s="26">
        <f t="shared" si="5"/>
        <v>-19422</v>
      </c>
      <c r="M78" s="24">
        <f t="shared" si="6"/>
        <v>-1</v>
      </c>
    </row>
    <row r="79" spans="1:16" s="68" customFormat="1" x14ac:dyDescent="0.25">
      <c r="A79" s="18" t="s">
        <v>109</v>
      </c>
      <c r="B79" s="19" t="s">
        <v>78</v>
      </c>
      <c r="C79" s="20" t="s">
        <v>107</v>
      </c>
      <c r="D79" s="34"/>
      <c r="E79" s="35"/>
      <c r="F79" s="34">
        <v>5371</v>
      </c>
      <c r="G79" s="35">
        <v>4</v>
      </c>
      <c r="H79" s="26">
        <f t="shared" si="1"/>
        <v>-5371</v>
      </c>
      <c r="I79" s="24">
        <f t="shared" si="2"/>
        <v>-1</v>
      </c>
      <c r="J79" s="23">
        <f t="shared" si="3"/>
        <v>0</v>
      </c>
      <c r="K79" s="25">
        <f t="shared" si="4"/>
        <v>21484</v>
      </c>
      <c r="L79" s="26">
        <f t="shared" si="5"/>
        <v>-21484</v>
      </c>
      <c r="M79" s="24">
        <f t="shared" si="6"/>
        <v>-1</v>
      </c>
    </row>
    <row r="80" spans="1:16" x14ac:dyDescent="0.25">
      <c r="A80" s="97" t="s">
        <v>110</v>
      </c>
      <c r="B80" s="19" t="s">
        <v>78</v>
      </c>
      <c r="C80" s="31" t="s">
        <v>107</v>
      </c>
      <c r="D80" s="34"/>
      <c r="E80" s="38"/>
      <c r="F80" s="34">
        <v>6707</v>
      </c>
      <c r="G80" s="38">
        <v>6</v>
      </c>
      <c r="H80" s="26">
        <f t="shared" si="1"/>
        <v>-6707</v>
      </c>
      <c r="I80" s="24">
        <f t="shared" si="2"/>
        <v>-1</v>
      </c>
      <c r="J80" s="23">
        <f t="shared" si="3"/>
        <v>0</v>
      </c>
      <c r="K80" s="25">
        <f t="shared" si="4"/>
        <v>40242</v>
      </c>
      <c r="L80" s="26">
        <f t="shared" si="5"/>
        <v>-40242</v>
      </c>
      <c r="M80" s="24">
        <f t="shared" si="6"/>
        <v>-1</v>
      </c>
    </row>
    <row r="81" spans="1:16" x14ac:dyDescent="0.25">
      <c r="A81" s="18" t="s">
        <v>111</v>
      </c>
      <c r="B81" s="19" t="s">
        <v>78</v>
      </c>
      <c r="C81" s="20" t="s">
        <v>107</v>
      </c>
      <c r="D81" s="21"/>
      <c r="E81" s="22"/>
      <c r="F81" s="21">
        <v>8819</v>
      </c>
      <c r="G81" s="22">
        <v>7</v>
      </c>
      <c r="H81" s="26">
        <f t="shared" si="1"/>
        <v>-8819</v>
      </c>
      <c r="I81" s="24">
        <f t="shared" si="2"/>
        <v>-1</v>
      </c>
      <c r="J81" s="23">
        <f t="shared" si="3"/>
        <v>0</v>
      </c>
      <c r="K81" s="25">
        <f t="shared" si="4"/>
        <v>61733</v>
      </c>
      <c r="L81" s="26">
        <f t="shared" si="5"/>
        <v>-61733</v>
      </c>
      <c r="M81" s="24">
        <f t="shared" si="6"/>
        <v>-1</v>
      </c>
      <c r="O81" s="28"/>
      <c r="P81" s="29"/>
    </row>
    <row r="82" spans="1:16" x14ac:dyDescent="0.25">
      <c r="A82" s="68" t="s">
        <v>112</v>
      </c>
      <c r="B82" s="48" t="s">
        <v>27</v>
      </c>
      <c r="C82" s="33" t="s">
        <v>13</v>
      </c>
      <c r="D82" s="34"/>
      <c r="E82" s="35"/>
      <c r="F82" s="34">
        <v>28545</v>
      </c>
      <c r="G82" s="35">
        <v>1</v>
      </c>
      <c r="H82" s="23">
        <f t="shared" si="1"/>
        <v>-28545</v>
      </c>
      <c r="I82" s="24">
        <f t="shared" si="2"/>
        <v>-1</v>
      </c>
      <c r="J82" s="23">
        <f t="shared" si="3"/>
        <v>0</v>
      </c>
      <c r="K82" s="25">
        <f t="shared" si="4"/>
        <v>28545</v>
      </c>
      <c r="L82" s="26">
        <f t="shared" si="5"/>
        <v>-28545</v>
      </c>
      <c r="M82" s="24">
        <f t="shared" si="6"/>
        <v>-1</v>
      </c>
    </row>
    <row r="83" spans="1:16" x14ac:dyDescent="0.25">
      <c r="A83" s="18" t="s">
        <v>113</v>
      </c>
      <c r="B83" s="19" t="s">
        <v>59</v>
      </c>
      <c r="C83" s="20" t="s">
        <v>13</v>
      </c>
      <c r="D83" s="21"/>
      <c r="E83" s="22"/>
      <c r="F83" s="21">
        <v>23436</v>
      </c>
      <c r="G83" s="22">
        <v>12</v>
      </c>
      <c r="H83" s="23">
        <f t="shared" si="1"/>
        <v>-23436</v>
      </c>
      <c r="I83" s="24">
        <f t="shared" si="2"/>
        <v>-1</v>
      </c>
      <c r="J83" s="23">
        <f t="shared" si="3"/>
        <v>0</v>
      </c>
      <c r="K83" s="25">
        <f t="shared" si="4"/>
        <v>281232</v>
      </c>
      <c r="L83" s="26">
        <f t="shared" si="5"/>
        <v>-281232</v>
      </c>
      <c r="M83" s="24">
        <f t="shared" si="6"/>
        <v>-1</v>
      </c>
    </row>
    <row r="84" spans="1:16" x14ac:dyDescent="0.25">
      <c r="A84" s="18"/>
      <c r="B84" s="43"/>
      <c r="C84" s="20"/>
      <c r="D84" s="34"/>
      <c r="E84" s="35"/>
      <c r="F84" s="34"/>
      <c r="G84" s="35"/>
      <c r="H84" s="26"/>
      <c r="I84" s="24"/>
      <c r="J84" s="23"/>
      <c r="K84" s="25"/>
      <c r="L84" s="26"/>
      <c r="M84" s="24"/>
    </row>
    <row r="85" spans="1:16" ht="15.75" thickBot="1" x14ac:dyDescent="0.3">
      <c r="A85" s="97"/>
      <c r="B85" s="19"/>
      <c r="C85" s="20"/>
      <c r="D85" s="34"/>
      <c r="E85" s="35"/>
      <c r="F85" s="42"/>
      <c r="G85" s="35"/>
      <c r="H85" s="26"/>
      <c r="I85" s="24"/>
      <c r="J85" s="23"/>
      <c r="K85" s="25"/>
      <c r="L85" s="26"/>
      <c r="M85" s="24"/>
    </row>
    <row r="86" spans="1:16" ht="15.75" thickBot="1" x14ac:dyDescent="0.3">
      <c r="A86" s="98" t="s">
        <v>114</v>
      </c>
      <c r="B86" s="99"/>
      <c r="C86" s="100"/>
      <c r="D86" s="101"/>
      <c r="E86" s="102"/>
      <c r="F86" s="101">
        <f>SUM(F77:F85)</f>
        <v>85495</v>
      </c>
      <c r="G86" s="100"/>
      <c r="H86" s="103">
        <f>SUM(H77:H85)</f>
        <v>-85495</v>
      </c>
      <c r="I86" s="104"/>
      <c r="J86" s="101"/>
      <c r="K86" s="103">
        <f>SUM(K76:K85)</f>
        <v>527698</v>
      </c>
      <c r="L86" s="103">
        <f>SUM(L77:L85)</f>
        <v>-527698</v>
      </c>
      <c r="M86" s="104"/>
    </row>
    <row r="88" spans="1:16" x14ac:dyDescent="0.25">
      <c r="A88" s="68"/>
      <c r="B88" s="48"/>
      <c r="C88" s="33"/>
      <c r="D88" s="34"/>
      <c r="E88" s="35"/>
      <c r="F88" s="34"/>
      <c r="G88" s="105"/>
      <c r="H88" s="26"/>
      <c r="I88" s="24"/>
      <c r="J88" s="23"/>
      <c r="K88" s="25"/>
      <c r="L88" s="26"/>
      <c r="M88" s="24"/>
    </row>
    <row r="89" spans="1:16" ht="15.75" thickBot="1" x14ac:dyDescent="0.3">
      <c r="A89" s="68"/>
      <c r="B89" s="48"/>
      <c r="C89" s="33"/>
      <c r="D89" s="34"/>
      <c r="E89" s="35"/>
      <c r="F89" s="34"/>
      <c r="G89" s="105"/>
      <c r="H89" s="26"/>
      <c r="I89" s="24"/>
      <c r="J89" s="23"/>
      <c r="K89" s="25"/>
      <c r="L89" s="26"/>
      <c r="M89" s="24"/>
    </row>
    <row r="90" spans="1:16" ht="15.75" thickBot="1" x14ac:dyDescent="0.3">
      <c r="A90" s="79" t="s">
        <v>115</v>
      </c>
      <c r="B90" s="80"/>
      <c r="C90" s="81"/>
      <c r="D90" s="82">
        <f>D74</f>
        <v>1712938</v>
      </c>
      <c r="E90" s="83"/>
      <c r="F90" s="82">
        <f>F74+F86</f>
        <v>1876175</v>
      </c>
      <c r="G90" s="81"/>
      <c r="H90" s="84">
        <f>D90-F90</f>
        <v>-163237</v>
      </c>
      <c r="I90" s="85">
        <f>H90/F90</f>
        <v>-8.7005210068357167E-2</v>
      </c>
      <c r="J90" s="82">
        <f>J74</f>
        <v>46146050</v>
      </c>
      <c r="K90" s="81">
        <f>K74+K86</f>
        <v>51072990</v>
      </c>
      <c r="L90" s="84">
        <f>J90-K90</f>
        <v>-4926940</v>
      </c>
      <c r="M90" s="85">
        <f>L90/K90</f>
        <v>-9.6468603071799788E-2</v>
      </c>
    </row>
    <row r="92" spans="1:16" x14ac:dyDescent="0.25">
      <c r="B92" s="106" t="s">
        <v>15</v>
      </c>
      <c r="C92" s="107" t="s">
        <v>116</v>
      </c>
      <c r="D92" s="107"/>
      <c r="E92" s="108"/>
      <c r="F92" s="109" t="s">
        <v>107</v>
      </c>
      <c r="G92" s="110" t="s">
        <v>117</v>
      </c>
      <c r="H92" s="111"/>
    </row>
    <row r="93" spans="1:16" x14ac:dyDescent="0.25">
      <c r="B93" s="112" t="s">
        <v>50</v>
      </c>
      <c r="C93" s="39" t="s">
        <v>118</v>
      </c>
      <c r="D93" s="30"/>
      <c r="E93" s="113"/>
      <c r="F93" s="114" t="s">
        <v>119</v>
      </c>
      <c r="G93" s="115" t="s">
        <v>120</v>
      </c>
      <c r="H93" s="116"/>
    </row>
    <row r="94" spans="1:16" x14ac:dyDescent="0.25">
      <c r="B94" s="112" t="s">
        <v>121</v>
      </c>
      <c r="C94" s="39" t="s">
        <v>122</v>
      </c>
      <c r="D94" s="30"/>
      <c r="E94" s="113"/>
      <c r="F94" s="114" t="s">
        <v>19</v>
      </c>
      <c r="G94" s="117" t="s">
        <v>123</v>
      </c>
      <c r="H94" s="118"/>
    </row>
    <row r="95" spans="1:16" x14ac:dyDescent="0.25">
      <c r="B95" s="112" t="s">
        <v>28</v>
      </c>
      <c r="C95" s="39" t="s">
        <v>124</v>
      </c>
      <c r="D95" s="39"/>
      <c r="E95" s="113"/>
      <c r="F95" s="114" t="s">
        <v>125</v>
      </c>
      <c r="G95" s="119" t="s">
        <v>126</v>
      </c>
      <c r="H95" s="116"/>
    </row>
    <row r="96" spans="1:16" x14ac:dyDescent="0.25">
      <c r="B96" s="112" t="s">
        <v>52</v>
      </c>
      <c r="C96" s="39" t="s">
        <v>51</v>
      </c>
      <c r="D96" s="39"/>
      <c r="E96" s="97"/>
      <c r="F96" s="114" t="s">
        <v>83</v>
      </c>
      <c r="G96" s="117" t="s">
        <v>127</v>
      </c>
      <c r="H96" s="116"/>
    </row>
    <row r="97" spans="2:8" x14ac:dyDescent="0.25">
      <c r="B97" s="112" t="s">
        <v>13</v>
      </c>
      <c r="C97" s="39" t="s">
        <v>128</v>
      </c>
      <c r="D97" s="39"/>
      <c r="E97" s="97"/>
      <c r="F97" s="114"/>
      <c r="G97" s="119"/>
      <c r="H97" s="116"/>
    </row>
    <row r="98" spans="2:8" x14ac:dyDescent="0.25">
      <c r="B98" s="112" t="s">
        <v>129</v>
      </c>
      <c r="C98" s="39" t="s">
        <v>130</v>
      </c>
      <c r="D98" s="18"/>
      <c r="E98" s="97"/>
      <c r="H98" s="116"/>
    </row>
    <row r="99" spans="2:8" x14ac:dyDescent="0.25">
      <c r="B99" s="120"/>
      <c r="C99" s="121"/>
      <c r="D99" s="122"/>
      <c r="E99" s="123"/>
      <c r="F99" s="121"/>
      <c r="G99" s="121"/>
      <c r="H99" s="124"/>
    </row>
    <row r="102" spans="2:8" ht="19.5" thickBot="1" x14ac:dyDescent="0.35">
      <c r="B102" s="125" t="s">
        <v>131</v>
      </c>
    </row>
    <row r="103" spans="2:8" x14ac:dyDescent="0.25">
      <c r="C103" s="126" t="s">
        <v>132</v>
      </c>
      <c r="D103" s="127" t="s">
        <v>133</v>
      </c>
      <c r="E103" s="128" t="s">
        <v>134</v>
      </c>
      <c r="F103" s="129" t="s">
        <v>135</v>
      </c>
      <c r="G103" s="128" t="s">
        <v>136</v>
      </c>
    </row>
    <row r="104" spans="2:8" x14ac:dyDescent="0.25">
      <c r="B104" t="s">
        <v>12</v>
      </c>
      <c r="C104" s="130">
        <f>SUM(J8:J12)/1000</f>
        <v>11914.909</v>
      </c>
      <c r="D104" s="131">
        <f t="shared" ref="D104:D117" si="7">C104/(J$67/1000)</f>
        <v>0.25912962056217831</v>
      </c>
      <c r="E104" s="130">
        <f>SUM(K8:K12)/1000</f>
        <v>12651.74</v>
      </c>
      <c r="F104" s="132">
        <f>E104/(K$67/1000)</f>
        <v>0.25030501357079904</v>
      </c>
      <c r="G104" s="133">
        <f>(C104-E104)/E104</f>
        <v>-5.8239499072854813E-2</v>
      </c>
      <c r="H104" s="28"/>
    </row>
    <row r="105" spans="2:8" x14ac:dyDescent="0.25">
      <c r="B105" t="s">
        <v>21</v>
      </c>
      <c r="C105" s="130">
        <f>SUM(J13:J16)/1000</f>
        <v>762.42100000000005</v>
      </c>
      <c r="D105" s="131">
        <f t="shared" si="7"/>
        <v>1.6581399357614615E-2</v>
      </c>
      <c r="E105" s="130">
        <f>SUM(K13:K16)/1000</f>
        <v>812.09299999999996</v>
      </c>
      <c r="F105" s="132">
        <f t="shared" ref="F105:F117" si="8">E105/(K$67/1000)</f>
        <v>1.6066639797035893E-2</v>
      </c>
      <c r="G105" s="133">
        <f>(C105-E105)/E105</f>
        <v>-6.1165408395343776E-2</v>
      </c>
    </row>
    <row r="106" spans="2:8" x14ac:dyDescent="0.25">
      <c r="B106" t="s">
        <v>27</v>
      </c>
      <c r="C106" s="130">
        <f>SUM(J17:J28)/1000</f>
        <v>3105.9029999999998</v>
      </c>
      <c r="D106" s="131">
        <f t="shared" si="7"/>
        <v>6.7548267963517927E-2</v>
      </c>
      <c r="E106" s="130">
        <f>SUM(K17:K28)/1000</f>
        <v>3213.8</v>
      </c>
      <c r="F106" s="132">
        <f t="shared" si="8"/>
        <v>6.358257857131383E-2</v>
      </c>
      <c r="G106" s="133">
        <f>(C106-E106)/E106</f>
        <v>-3.3573028813243012E-2</v>
      </c>
    </row>
    <row r="107" spans="2:8" x14ac:dyDescent="0.25">
      <c r="B107" t="s">
        <v>41</v>
      </c>
      <c r="C107" s="130">
        <f>SUM(J29:J30)/1000</f>
        <v>262.39800000000002</v>
      </c>
      <c r="D107" s="131">
        <f t="shared" si="7"/>
        <v>5.7067237505779083E-3</v>
      </c>
      <c r="E107" s="130">
        <f>SUM(K29:K30)/1000</f>
        <v>360.82799999999997</v>
      </c>
      <c r="F107" s="132">
        <f t="shared" si="8"/>
        <v>7.1387064100846415E-3</v>
      </c>
      <c r="G107" s="133">
        <f>(C107-E107)/E107</f>
        <v>-0.27278925138847304</v>
      </c>
    </row>
    <row r="108" spans="2:8" x14ac:dyDescent="0.25">
      <c r="B108" t="s">
        <v>44</v>
      </c>
      <c r="C108" s="130">
        <f>SUM(J31:J34)/1000</f>
        <v>666.93100000000004</v>
      </c>
      <c r="D108" s="131">
        <f t="shared" si="7"/>
        <v>1.4504649340683523E-2</v>
      </c>
      <c r="E108" s="130">
        <f>SUM(K31:K34)/1000</f>
        <v>829.84199999999998</v>
      </c>
      <c r="F108" s="132">
        <f t="shared" si="8"/>
        <v>1.6417790206850521E-2</v>
      </c>
      <c r="G108" s="133">
        <f t="shared" ref="G108:G117" si="9">(C108-E108)/E108</f>
        <v>-0.1963156841904844</v>
      </c>
    </row>
    <row r="109" spans="2:8" x14ac:dyDescent="0.25">
      <c r="B109" t="s">
        <v>49</v>
      </c>
      <c r="C109" s="130">
        <f>SUM(J35:J36)/1000</f>
        <v>800.36</v>
      </c>
      <c r="D109" s="131">
        <f t="shared" si="7"/>
        <v>1.7406510038234038E-2</v>
      </c>
      <c r="E109" s="130">
        <f>SUM(K35:K36)/1000</f>
        <v>814.33</v>
      </c>
      <c r="F109" s="132">
        <f t="shared" si="8"/>
        <v>1.6110897133604453E-2</v>
      </c>
      <c r="G109" s="133">
        <f t="shared" si="9"/>
        <v>-1.7155207348372316E-2</v>
      </c>
    </row>
    <row r="110" spans="2:8" x14ac:dyDescent="0.25">
      <c r="B110" t="s">
        <v>54</v>
      </c>
      <c r="C110" s="130">
        <f>SUM(J37:J40)/1000</f>
        <v>679.20100000000002</v>
      </c>
      <c r="D110" s="131">
        <f t="shared" si="7"/>
        <v>1.477150160487605E-2</v>
      </c>
      <c r="E110" s="130">
        <f>SUM(K37:K40)/1000</f>
        <v>739.54700000000003</v>
      </c>
      <c r="F110" s="132">
        <f t="shared" si="8"/>
        <v>1.463137259153632E-2</v>
      </c>
      <c r="G110" s="133">
        <f t="shared" si="9"/>
        <v>-8.1598600224191298E-2</v>
      </c>
    </row>
    <row r="111" spans="2:8" x14ac:dyDescent="0.25">
      <c r="B111" t="s">
        <v>59</v>
      </c>
      <c r="C111" s="130">
        <f>SUM(J41:J46)/1000</f>
        <v>2984.2089999999998</v>
      </c>
      <c r="D111" s="131">
        <f t="shared" si="7"/>
        <v>6.490162416248732E-2</v>
      </c>
      <c r="E111" s="130">
        <f>SUM(K41:K46)/1000</f>
        <v>3724.6770000000001</v>
      </c>
      <c r="F111" s="132">
        <f t="shared" si="8"/>
        <v>7.3689889851660167E-2</v>
      </c>
      <c r="G111" s="133">
        <f t="shared" si="9"/>
        <v>-0.19880059398439121</v>
      </c>
    </row>
    <row r="112" spans="2:8" x14ac:dyDescent="0.25">
      <c r="B112" t="s">
        <v>66</v>
      </c>
      <c r="C112" s="130">
        <f>SUM(J47)/1000</f>
        <v>2932.51</v>
      </c>
      <c r="D112" s="131">
        <f t="shared" si="7"/>
        <v>6.3777256174998367E-2</v>
      </c>
      <c r="E112" s="130">
        <f>SUM(K47)/1000</f>
        <v>3476.15</v>
      </c>
      <c r="F112" s="132">
        <f t="shared" si="8"/>
        <v>6.8772972960567724E-2</v>
      </c>
      <c r="G112" s="133">
        <f t="shared" si="9"/>
        <v>-0.15639141003696613</v>
      </c>
    </row>
    <row r="113" spans="2:7" x14ac:dyDescent="0.25">
      <c r="B113" t="s">
        <v>68</v>
      </c>
      <c r="C113" s="130">
        <f>SUM(J48)/1000</f>
        <v>170.01599999999999</v>
      </c>
      <c r="D113" s="131">
        <f t="shared" si="7"/>
        <v>3.6975676079019412E-3</v>
      </c>
      <c r="E113" s="130">
        <f>SUM(K48)/1000</f>
        <v>194.43600000000001</v>
      </c>
      <c r="F113" s="132">
        <f t="shared" si="8"/>
        <v>3.8467677662243995E-3</v>
      </c>
      <c r="G113" s="133">
        <f t="shared" si="9"/>
        <v>-0.12559402579769186</v>
      </c>
    </row>
    <row r="114" spans="2:7" x14ac:dyDescent="0.25">
      <c r="B114" t="s">
        <v>137</v>
      </c>
      <c r="C114" s="130">
        <f>SUM(J49:J52)/1000</f>
        <v>515.48199999999997</v>
      </c>
      <c r="D114" s="131">
        <f t="shared" si="7"/>
        <v>1.1210883361898343E-2</v>
      </c>
      <c r="E114" s="130">
        <f>SUM(K49:K52)/1000</f>
        <v>635.46799999999996</v>
      </c>
      <c r="F114" s="132">
        <f t="shared" si="8"/>
        <v>1.2572249063275764E-2</v>
      </c>
      <c r="G114" s="133">
        <f t="shared" si="9"/>
        <v>-0.18881517243983961</v>
      </c>
    </row>
    <row r="115" spans="2:7" x14ac:dyDescent="0.25">
      <c r="B115" t="s">
        <v>78</v>
      </c>
      <c r="C115" s="130">
        <f>SUM(J53:J58)/1000</f>
        <v>1526.1089999999999</v>
      </c>
      <c r="D115" s="131">
        <f t="shared" si="7"/>
        <v>3.3190353875680076E-2</v>
      </c>
      <c r="E115" s="130">
        <f>SUM(K53:K58)/1000</f>
        <v>1627.22</v>
      </c>
      <c r="F115" s="132">
        <f t="shared" si="8"/>
        <v>3.2193304966959137E-2</v>
      </c>
      <c r="G115" s="133">
        <f t="shared" si="9"/>
        <v>-6.2137264782881299E-2</v>
      </c>
    </row>
    <row r="116" spans="2:7" x14ac:dyDescent="0.25">
      <c r="B116" s="30" t="s">
        <v>138</v>
      </c>
      <c r="C116" s="130">
        <f>SUM(J59:J61)/1000</f>
        <v>2331.5819999999999</v>
      </c>
      <c r="D116" s="70">
        <f t="shared" si="7"/>
        <v>5.0708063231503057E-2</v>
      </c>
      <c r="E116" s="130">
        <f>SUM(K59:K61)/1000</f>
        <v>2603.076</v>
      </c>
      <c r="F116" s="132">
        <f t="shared" si="8"/>
        <v>5.1499870650663172E-2</v>
      </c>
      <c r="G116" s="133">
        <f t="shared" si="9"/>
        <v>-0.10429737741041757</v>
      </c>
    </row>
    <row r="117" spans="2:7" ht="15.75" thickBot="1" x14ac:dyDescent="0.3">
      <c r="B117" s="134" t="s">
        <v>90</v>
      </c>
      <c r="C117" s="135">
        <f>SUM(J62:J66)/1000</f>
        <v>17328.467000000001</v>
      </c>
      <c r="D117" s="136">
        <f t="shared" si="7"/>
        <v>0.3768655789678485</v>
      </c>
      <c r="E117" s="135">
        <f>SUM(K62:K66)/1000</f>
        <v>18862.084999999999</v>
      </c>
      <c r="F117" s="137">
        <f t="shared" si="8"/>
        <v>0.37317194645942492</v>
      </c>
      <c r="G117" s="133">
        <f t="shared" si="9"/>
        <v>-8.1306918084612531E-2</v>
      </c>
    </row>
    <row r="118" spans="2:7" ht="15.75" thickBot="1" x14ac:dyDescent="0.3">
      <c r="B118" s="138" t="s">
        <v>139</v>
      </c>
      <c r="C118" s="139">
        <f>SUM(C104:C117)</f>
        <v>45980.497999999992</v>
      </c>
      <c r="D118" s="140">
        <f>SUM(D104:D117)</f>
        <v>1</v>
      </c>
      <c r="E118" s="139">
        <f>SUM(E104:E117)</f>
        <v>50545.292000000009</v>
      </c>
      <c r="F118" s="140">
        <f>SUM(F104:F117)</f>
        <v>1</v>
      </c>
      <c r="G118" s="140">
        <f>(C118-E118)/E118</f>
        <v>-9.0310963086334836E-2</v>
      </c>
    </row>
  </sheetData>
  <mergeCells count="2">
    <mergeCell ref="D6:I6"/>
    <mergeCell ref="J6:M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Opplag2017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Bente Håvimb</dc:creator>
  <cp:lastModifiedBy>Kampanje</cp:lastModifiedBy>
  <dcterms:created xsi:type="dcterms:W3CDTF">2018-03-04T09:34:23Z</dcterms:created>
  <dcterms:modified xsi:type="dcterms:W3CDTF">2018-03-06T14:40:29Z</dcterms:modified>
</cp:coreProperties>
</file>