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nhosp-my.sharepoint.com/personal/bente_mediebedriftene_no/Documents/Bente/Opplag/2020/20-1/Magasin/"/>
    </mc:Choice>
  </mc:AlternateContent>
  <xr:revisionPtr revIDLastSave="62" documentId="11_FB7522290652F8794F81D5E4EA843AEF956670A4" xr6:coauthVersionLast="45" xr6:coauthVersionMax="45" xr10:uidLastSave="{E9B7BE59-92B5-4301-824E-1751F7BED778}"/>
  <bookViews>
    <workbookView xWindow="-110" yWindow="-110" windowWidth="19420" windowHeight="10420" xr2:uid="{00000000-000D-0000-FFFF-FFFF00000000}"/>
  </bookViews>
  <sheets>
    <sheet name="Opplag_2019" sheetId="5" r:id="rId1"/>
  </sheets>
  <definedNames>
    <definedName name="_xlnm._FilterDatabase" localSheetId="0" hidden="1">Opplag_2019!$A$7:$P$7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5" l="1"/>
  <c r="J62" i="5"/>
  <c r="C82" i="5"/>
  <c r="K47" i="5"/>
  <c r="J8" i="5"/>
  <c r="J10" i="5"/>
  <c r="J9" i="5"/>
  <c r="J13" i="5"/>
  <c r="J12" i="5"/>
  <c r="J21" i="5"/>
  <c r="J17" i="5"/>
  <c r="J23" i="5"/>
  <c r="J22" i="5"/>
  <c r="J19" i="5"/>
  <c r="J14" i="5"/>
  <c r="J20" i="5"/>
  <c r="J25" i="5"/>
  <c r="J18" i="5"/>
  <c r="J16" i="5"/>
  <c r="J24" i="5"/>
  <c r="J26" i="5"/>
  <c r="J15" i="5"/>
  <c r="J28" i="5"/>
  <c r="J30" i="5"/>
  <c r="J29" i="5"/>
  <c r="J27" i="5"/>
  <c r="J31" i="5"/>
  <c r="J35" i="5"/>
  <c r="J37" i="5"/>
  <c r="J32" i="5"/>
  <c r="J36" i="5"/>
  <c r="J33" i="5"/>
  <c r="J34" i="5"/>
  <c r="J39" i="5"/>
  <c r="J40" i="5"/>
  <c r="J41" i="5"/>
  <c r="J38" i="5"/>
  <c r="J46" i="5"/>
  <c r="J45" i="5"/>
  <c r="J44" i="5"/>
  <c r="J42" i="5"/>
  <c r="J43" i="5"/>
  <c r="J48" i="5"/>
  <c r="J47" i="5"/>
  <c r="J49" i="5"/>
  <c r="J50" i="5"/>
  <c r="J51" i="5"/>
  <c r="J52" i="5"/>
  <c r="J53" i="5"/>
  <c r="J56" i="5"/>
  <c r="J55" i="5"/>
  <c r="J54" i="5"/>
  <c r="J58" i="5"/>
  <c r="J57" i="5"/>
  <c r="C110" i="5" l="1"/>
  <c r="C109" i="5"/>
  <c r="C103" i="5"/>
  <c r="C108" i="5"/>
  <c r="C111" i="5"/>
  <c r="C104" i="5"/>
  <c r="C106" i="5"/>
  <c r="C105" i="5"/>
  <c r="C102" i="5"/>
  <c r="E92" i="5"/>
  <c r="E91" i="5"/>
  <c r="E90" i="5"/>
  <c r="E89" i="5"/>
  <c r="E87" i="5"/>
  <c r="E88" i="5"/>
  <c r="E86" i="5"/>
  <c r="E85" i="5" l="1"/>
  <c r="E84" i="5"/>
  <c r="E83" i="5"/>
  <c r="E82" i="5"/>
  <c r="G82" i="5" s="1"/>
  <c r="C92" i="5"/>
  <c r="G92" i="5" s="1"/>
  <c r="C91" i="5"/>
  <c r="G91" i="5" s="1"/>
  <c r="C90" i="5"/>
  <c r="G90" i="5" s="1"/>
  <c r="C89" i="5"/>
  <c r="G89" i="5" s="1"/>
  <c r="C88" i="5"/>
  <c r="G88" i="5" s="1"/>
  <c r="C87" i="5"/>
  <c r="G87" i="5" s="1"/>
  <c r="C86" i="5"/>
  <c r="G86" i="5" s="1"/>
  <c r="C85" i="5"/>
  <c r="C84" i="5"/>
  <c r="C83" i="5"/>
  <c r="G84" i="5" l="1"/>
  <c r="G85" i="5"/>
  <c r="G83" i="5"/>
  <c r="F77" i="5"/>
  <c r="J64" i="5" l="1"/>
  <c r="H64" i="5"/>
  <c r="K73" i="5" l="1"/>
  <c r="J73" i="5"/>
  <c r="H73" i="5"/>
  <c r="K68" i="5"/>
  <c r="J68" i="5"/>
  <c r="F59" i="5"/>
  <c r="D59" i="5"/>
  <c r="C81" i="5" s="1"/>
  <c r="K57" i="5"/>
  <c r="H57" i="5"/>
  <c r="I57" i="5" s="1"/>
  <c r="K58" i="5"/>
  <c r="H58" i="5"/>
  <c r="I58" i="5" s="1"/>
  <c r="K54" i="5"/>
  <c r="H54" i="5"/>
  <c r="I54" i="5" s="1"/>
  <c r="K55" i="5"/>
  <c r="H55" i="5"/>
  <c r="I55" i="5" s="1"/>
  <c r="K56" i="5"/>
  <c r="H56" i="5"/>
  <c r="I56" i="5" s="1"/>
  <c r="K53" i="5"/>
  <c r="H53" i="5"/>
  <c r="I53" i="5" s="1"/>
  <c r="K52" i="5"/>
  <c r="H52" i="5"/>
  <c r="I52" i="5" s="1"/>
  <c r="K75" i="5"/>
  <c r="J75" i="5"/>
  <c r="H75" i="5"/>
  <c r="I75" i="5" s="1"/>
  <c r="K74" i="5"/>
  <c r="J74" i="5"/>
  <c r="H74" i="5"/>
  <c r="I74" i="5" s="1"/>
  <c r="K51" i="5"/>
  <c r="H51" i="5"/>
  <c r="I51" i="5" s="1"/>
  <c r="K50" i="5"/>
  <c r="H50" i="5"/>
  <c r="I50" i="5" s="1"/>
  <c r="K49" i="5"/>
  <c r="H49" i="5"/>
  <c r="I49" i="5" s="1"/>
  <c r="H47" i="5"/>
  <c r="I47" i="5" s="1"/>
  <c r="K48" i="5"/>
  <c r="H48" i="5"/>
  <c r="I48" i="5" s="1"/>
  <c r="K43" i="5"/>
  <c r="H43" i="5"/>
  <c r="I43" i="5" s="1"/>
  <c r="K42" i="5"/>
  <c r="H42" i="5"/>
  <c r="I42" i="5" s="1"/>
  <c r="K44" i="5"/>
  <c r="H44" i="5"/>
  <c r="I44" i="5" s="1"/>
  <c r="K45" i="5"/>
  <c r="H45" i="5"/>
  <c r="I45" i="5" s="1"/>
  <c r="K72" i="5"/>
  <c r="J72" i="5"/>
  <c r="H72" i="5"/>
  <c r="I72" i="5" s="1"/>
  <c r="K46" i="5"/>
  <c r="H46" i="5"/>
  <c r="I46" i="5" s="1"/>
  <c r="K38" i="5"/>
  <c r="H38" i="5"/>
  <c r="I38" i="5" s="1"/>
  <c r="K41" i="5"/>
  <c r="H41" i="5"/>
  <c r="I41" i="5" s="1"/>
  <c r="K40" i="5"/>
  <c r="H40" i="5"/>
  <c r="I40" i="5" s="1"/>
  <c r="K39" i="5"/>
  <c r="H39" i="5"/>
  <c r="I39" i="5" s="1"/>
  <c r="K34" i="5"/>
  <c r="H34" i="5"/>
  <c r="I34" i="5" s="1"/>
  <c r="K33" i="5"/>
  <c r="H33" i="5"/>
  <c r="I33" i="5" s="1"/>
  <c r="K36" i="5"/>
  <c r="H36" i="5"/>
  <c r="I36" i="5" s="1"/>
  <c r="K32" i="5"/>
  <c r="H32" i="5"/>
  <c r="I32" i="5" s="1"/>
  <c r="K69" i="5"/>
  <c r="J69" i="5"/>
  <c r="H69" i="5"/>
  <c r="I69" i="5" s="1"/>
  <c r="K37" i="5"/>
  <c r="H37" i="5"/>
  <c r="I37" i="5" s="1"/>
  <c r="K35" i="5"/>
  <c r="H35" i="5"/>
  <c r="I35" i="5" s="1"/>
  <c r="K31" i="5"/>
  <c r="H31" i="5"/>
  <c r="I31" i="5" s="1"/>
  <c r="K27" i="5"/>
  <c r="H27" i="5"/>
  <c r="I27" i="5" s="1"/>
  <c r="K29" i="5"/>
  <c r="H29" i="5"/>
  <c r="I29" i="5" s="1"/>
  <c r="K30" i="5"/>
  <c r="H30" i="5"/>
  <c r="I30" i="5" s="1"/>
  <c r="K28" i="5"/>
  <c r="H28" i="5"/>
  <c r="I28" i="5" s="1"/>
  <c r="K15" i="5"/>
  <c r="H15" i="5"/>
  <c r="I15" i="5" s="1"/>
  <c r="K26" i="5"/>
  <c r="H26" i="5"/>
  <c r="I26" i="5" s="1"/>
  <c r="K24" i="5"/>
  <c r="H24" i="5"/>
  <c r="I24" i="5" s="1"/>
  <c r="K16" i="5"/>
  <c r="H16" i="5"/>
  <c r="I16" i="5" s="1"/>
  <c r="K18" i="5"/>
  <c r="H18" i="5"/>
  <c r="I18" i="5" s="1"/>
  <c r="K25" i="5"/>
  <c r="H25" i="5"/>
  <c r="I25" i="5" s="1"/>
  <c r="K20" i="5"/>
  <c r="H20" i="5"/>
  <c r="I20" i="5" s="1"/>
  <c r="K14" i="5"/>
  <c r="H14" i="5"/>
  <c r="I14" i="5" s="1"/>
  <c r="K19" i="5"/>
  <c r="H19" i="5"/>
  <c r="I19" i="5" s="1"/>
  <c r="K22" i="5"/>
  <c r="H22" i="5"/>
  <c r="I22" i="5" s="1"/>
  <c r="K23" i="5"/>
  <c r="H23" i="5"/>
  <c r="I23" i="5" s="1"/>
  <c r="K17" i="5"/>
  <c r="H17" i="5"/>
  <c r="I17" i="5" s="1"/>
  <c r="K21" i="5"/>
  <c r="H21" i="5"/>
  <c r="I21" i="5" s="1"/>
  <c r="K12" i="5"/>
  <c r="H12" i="5"/>
  <c r="I12" i="5" s="1"/>
  <c r="K13" i="5"/>
  <c r="H13" i="5"/>
  <c r="I13" i="5" s="1"/>
  <c r="K71" i="5"/>
  <c r="J71" i="5"/>
  <c r="H71" i="5"/>
  <c r="I71" i="5" s="1"/>
  <c r="K70" i="5"/>
  <c r="J70" i="5"/>
  <c r="H70" i="5"/>
  <c r="I70" i="5" s="1"/>
  <c r="K76" i="5"/>
  <c r="J76" i="5"/>
  <c r="H76" i="5"/>
  <c r="I76" i="5" s="1"/>
  <c r="K9" i="5"/>
  <c r="H9" i="5"/>
  <c r="I9" i="5" s="1"/>
  <c r="K10" i="5"/>
  <c r="H10" i="5"/>
  <c r="I10" i="5" s="1"/>
  <c r="K8" i="5"/>
  <c r="H8" i="5"/>
  <c r="I8" i="5" s="1"/>
  <c r="K11" i="5"/>
  <c r="J11" i="5"/>
  <c r="C107" i="5" s="1"/>
  <c r="H11" i="5"/>
  <c r="E110" i="5" l="1"/>
  <c r="G110" i="5" s="1"/>
  <c r="C93" i="5"/>
  <c r="D81" i="5" s="1"/>
  <c r="E109" i="5"/>
  <c r="F66" i="5"/>
  <c r="E81" i="5"/>
  <c r="C101" i="5"/>
  <c r="E111" i="5"/>
  <c r="G111" i="5" s="1"/>
  <c r="E101" i="5"/>
  <c r="E102" i="5"/>
  <c r="G102" i="5" s="1"/>
  <c r="E104" i="5"/>
  <c r="G104" i="5" s="1"/>
  <c r="E108" i="5"/>
  <c r="G108" i="5" s="1"/>
  <c r="E105" i="5"/>
  <c r="E106" i="5"/>
  <c r="E107" i="5"/>
  <c r="G109" i="5"/>
  <c r="E103" i="5"/>
  <c r="L11" i="5"/>
  <c r="M11" i="5" s="1"/>
  <c r="L76" i="5"/>
  <c r="M76" i="5" s="1"/>
  <c r="L73" i="5"/>
  <c r="M73" i="5" s="1"/>
  <c r="L70" i="5"/>
  <c r="M70" i="5" s="1"/>
  <c r="L19" i="5"/>
  <c r="M19" i="5" s="1"/>
  <c r="L18" i="5"/>
  <c r="M18" i="5" s="1"/>
  <c r="L56" i="5"/>
  <c r="M56" i="5" s="1"/>
  <c r="L57" i="5"/>
  <c r="M57" i="5" s="1"/>
  <c r="L26" i="5"/>
  <c r="M26" i="5" s="1"/>
  <c r="L30" i="5"/>
  <c r="M30" i="5" s="1"/>
  <c r="L35" i="5"/>
  <c r="M35" i="5" s="1"/>
  <c r="L14" i="5"/>
  <c r="M14" i="5" s="1"/>
  <c r="L28" i="5"/>
  <c r="M28" i="5" s="1"/>
  <c r="L31" i="5"/>
  <c r="M31" i="5" s="1"/>
  <c r="L32" i="5"/>
  <c r="M32" i="5" s="1"/>
  <c r="L34" i="5"/>
  <c r="M34" i="5" s="1"/>
  <c r="L38" i="5"/>
  <c r="M38" i="5" s="1"/>
  <c r="L12" i="5"/>
  <c r="M12" i="5" s="1"/>
  <c r="L74" i="5"/>
  <c r="M74" i="5" s="1"/>
  <c r="L54" i="5"/>
  <c r="M54" i="5" s="1"/>
  <c r="L22" i="5"/>
  <c r="M22" i="5" s="1"/>
  <c r="L25" i="5"/>
  <c r="M25" i="5" s="1"/>
  <c r="L15" i="5"/>
  <c r="M15" i="5" s="1"/>
  <c r="L27" i="5"/>
  <c r="M27" i="5" s="1"/>
  <c r="L42" i="5"/>
  <c r="M42" i="5" s="1"/>
  <c r="L49" i="5"/>
  <c r="M49" i="5" s="1"/>
  <c r="L10" i="5"/>
  <c r="M10" i="5" s="1"/>
  <c r="L17" i="5"/>
  <c r="M17" i="5" s="1"/>
  <c r="L37" i="5"/>
  <c r="M37" i="5" s="1"/>
  <c r="L44" i="5"/>
  <c r="M44" i="5" s="1"/>
  <c r="L47" i="5"/>
  <c r="M47" i="5" s="1"/>
  <c r="L53" i="5"/>
  <c r="M53" i="5" s="1"/>
  <c r="L16" i="5"/>
  <c r="M16" i="5" s="1"/>
  <c r="L33" i="5"/>
  <c r="M33" i="5" s="1"/>
  <c r="L45" i="5"/>
  <c r="M45" i="5" s="1"/>
  <c r="L13" i="5"/>
  <c r="M13" i="5" s="1"/>
  <c r="L36" i="5"/>
  <c r="M36" i="5" s="1"/>
  <c r="L40" i="5"/>
  <c r="M40" i="5" s="1"/>
  <c r="L72" i="5"/>
  <c r="M72" i="5" s="1"/>
  <c r="L43" i="5"/>
  <c r="M43" i="5" s="1"/>
  <c r="K77" i="5"/>
  <c r="L41" i="5"/>
  <c r="M41" i="5" s="1"/>
  <c r="L8" i="5"/>
  <c r="M8" i="5" s="1"/>
  <c r="L71" i="5"/>
  <c r="M71" i="5" s="1"/>
  <c r="L20" i="5"/>
  <c r="M20" i="5" s="1"/>
  <c r="L29" i="5"/>
  <c r="M29" i="5" s="1"/>
  <c r="L69" i="5"/>
  <c r="M69" i="5" s="1"/>
  <c r="L75" i="5"/>
  <c r="M75" i="5" s="1"/>
  <c r="L55" i="5"/>
  <c r="M55" i="5" s="1"/>
  <c r="D66" i="5"/>
  <c r="L46" i="5"/>
  <c r="M46" i="5" s="1"/>
  <c r="L39" i="5"/>
  <c r="M39" i="5" s="1"/>
  <c r="L48" i="5"/>
  <c r="M48" i="5" s="1"/>
  <c r="L50" i="5"/>
  <c r="M50" i="5" s="1"/>
  <c r="H59" i="5"/>
  <c r="I59" i="5" s="1"/>
  <c r="L9" i="5"/>
  <c r="M9" i="5" s="1"/>
  <c r="L23" i="5"/>
  <c r="M23" i="5" s="1"/>
  <c r="L24" i="5"/>
  <c r="M24" i="5" s="1"/>
  <c r="L52" i="5"/>
  <c r="M52" i="5" s="1"/>
  <c r="H77" i="5"/>
  <c r="I73" i="5"/>
  <c r="I11" i="5"/>
  <c r="J59" i="5"/>
  <c r="J66" i="5" s="1"/>
  <c r="L21" i="5"/>
  <c r="M21" i="5" s="1"/>
  <c r="L51" i="5"/>
  <c r="M51" i="5" s="1"/>
  <c r="L58" i="5"/>
  <c r="M58" i="5" s="1"/>
  <c r="K59" i="5"/>
  <c r="K66" i="5" s="1"/>
  <c r="G101" i="5" l="1"/>
  <c r="C100" i="5"/>
  <c r="C112" i="5" s="1"/>
  <c r="D103" i="5" s="1"/>
  <c r="G81" i="5"/>
  <c r="E93" i="5"/>
  <c r="D87" i="5"/>
  <c r="D92" i="5"/>
  <c r="D90" i="5"/>
  <c r="D91" i="5"/>
  <c r="D82" i="5"/>
  <c r="D84" i="5"/>
  <c r="D88" i="5"/>
  <c r="D83" i="5"/>
  <c r="D85" i="5"/>
  <c r="D86" i="5"/>
  <c r="D89" i="5"/>
  <c r="E100" i="5"/>
  <c r="E112" i="5" s="1"/>
  <c r="F110" i="5" s="1"/>
  <c r="G107" i="5"/>
  <c r="G103" i="5"/>
  <c r="G105" i="5"/>
  <c r="G106" i="5"/>
  <c r="H66" i="5"/>
  <c r="I66" i="5" s="1"/>
  <c r="L77" i="5"/>
  <c r="L64" i="5"/>
  <c r="L59" i="5"/>
  <c r="M59" i="5" s="1"/>
  <c r="L66" i="5"/>
  <c r="M66" i="5" s="1"/>
  <c r="D106" i="5" l="1"/>
  <c r="D104" i="5"/>
  <c r="D111" i="5"/>
  <c r="D102" i="5"/>
  <c r="D107" i="5"/>
  <c r="D100" i="5"/>
  <c r="D101" i="5"/>
  <c r="D110" i="5"/>
  <c r="D108" i="5"/>
  <c r="D93" i="5"/>
  <c r="D109" i="5"/>
  <c r="D105" i="5"/>
  <c r="G100" i="5"/>
  <c r="F84" i="5"/>
  <c r="F89" i="5"/>
  <c r="F92" i="5"/>
  <c r="F85" i="5"/>
  <c r="F86" i="5"/>
  <c r="F91" i="5"/>
  <c r="F83" i="5"/>
  <c r="F88" i="5"/>
  <c r="F90" i="5"/>
  <c r="F82" i="5"/>
  <c r="F87" i="5"/>
  <c r="G93" i="5"/>
  <c r="F81" i="5"/>
  <c r="F100" i="5"/>
  <c r="F104" i="5"/>
  <c r="F103" i="5"/>
  <c r="F109" i="5"/>
  <c r="F105" i="5"/>
  <c r="F111" i="5"/>
  <c r="F102" i="5"/>
  <c r="F107" i="5"/>
  <c r="G112" i="5"/>
  <c r="F106" i="5"/>
  <c r="F101" i="5"/>
  <c r="F108" i="5"/>
  <c r="D112" i="5" l="1"/>
  <c r="F93" i="5"/>
  <c r="F112" i="5"/>
</calcChain>
</file>

<file path=xl/sharedStrings.xml><?xml version="1.0" encoding="utf-8"?>
<sst xmlns="http://schemas.openxmlformats.org/spreadsheetml/2006/main" count="279" uniqueCount="125">
  <si>
    <t>Opplag pr. utgivelse</t>
  </si>
  <si>
    <t>Totalkonsum (opplag * frekvens)</t>
  </si>
  <si>
    <t>Tittel</t>
  </si>
  <si>
    <t>Type</t>
  </si>
  <si>
    <t>Utgiver</t>
  </si>
  <si>
    <t xml:space="preserve">  Frekvens</t>
  </si>
  <si>
    <t>Endring pr utg</t>
  </si>
  <si>
    <t>% pr utg</t>
  </si>
  <si>
    <t>Endring tot</t>
  </si>
  <si>
    <t>% tot</t>
  </si>
  <si>
    <t>Allers</t>
  </si>
  <si>
    <t>Autofil</t>
  </si>
  <si>
    <t>Båtmagasinet</t>
  </si>
  <si>
    <t>Jeger, Hund &amp; Våpen</t>
  </si>
  <si>
    <t>KK</t>
  </si>
  <si>
    <t>På TV</t>
  </si>
  <si>
    <t>Se og Hør tirsdag</t>
  </si>
  <si>
    <t>Vakre Hjem og Interiør</t>
  </si>
  <si>
    <t>AM</t>
  </si>
  <si>
    <t>Voksen kvinne</t>
  </si>
  <si>
    <t>Bil, båt</t>
  </si>
  <si>
    <t>Kvinne</t>
  </si>
  <si>
    <t>Jakt, friluft</t>
  </si>
  <si>
    <t>Bolig, interiør</t>
  </si>
  <si>
    <t>Aktualitet, TV</t>
  </si>
  <si>
    <t>Costume</t>
  </si>
  <si>
    <t>Stella</t>
  </si>
  <si>
    <t>Bo Bedre</t>
  </si>
  <si>
    <t>Boligpluss</t>
  </si>
  <si>
    <t>Tara</t>
  </si>
  <si>
    <t>Aktiv Trening</t>
  </si>
  <si>
    <t>Digital Foto</t>
  </si>
  <si>
    <t>Gjør det selv</t>
  </si>
  <si>
    <t>I form</t>
  </si>
  <si>
    <t>Illustrert vitenskap</t>
  </si>
  <si>
    <t>Illustrert vitenskap Historie</t>
  </si>
  <si>
    <t>Komputer for alle</t>
  </si>
  <si>
    <t>National Geographic</t>
  </si>
  <si>
    <t>BPI</t>
  </si>
  <si>
    <t>PC, lyd, bilde</t>
  </si>
  <si>
    <t>Donald Duck &amp; Co.</t>
  </si>
  <si>
    <t>Pondus</t>
  </si>
  <si>
    <t>Alt om Fiske</t>
  </si>
  <si>
    <t>Boligdrøm</t>
  </si>
  <si>
    <t>Bonytt</t>
  </si>
  <si>
    <t>Det Nye</t>
  </si>
  <si>
    <t>Det Nye Spesial/Shape Up</t>
  </si>
  <si>
    <t>Familien</t>
  </si>
  <si>
    <t>Foreldre &amp; Barn</t>
  </si>
  <si>
    <t>Hjemmet</t>
  </si>
  <si>
    <t>Hytteliv</t>
  </si>
  <si>
    <t>Jakt</t>
  </si>
  <si>
    <t>Kamille</t>
  </si>
  <si>
    <t>Norsk Motorveteran</t>
  </si>
  <si>
    <t>Norsk Ukeblad</t>
  </si>
  <si>
    <t>Rom 123</t>
  </si>
  <si>
    <t>Vi Menn</t>
  </si>
  <si>
    <t>Villmarksliv</t>
  </si>
  <si>
    <t>Maison Interiør</t>
  </si>
  <si>
    <t>Maison Mat og Vin</t>
  </si>
  <si>
    <t>Lev landlig</t>
  </si>
  <si>
    <t>TVGuiden</t>
  </si>
  <si>
    <t>PRB</t>
  </si>
  <si>
    <t>Vagabond</t>
  </si>
  <si>
    <t>VF</t>
  </si>
  <si>
    <t xml:space="preserve">Computeworld </t>
  </si>
  <si>
    <t>IDG</t>
  </si>
  <si>
    <t>Dine Penger</t>
  </si>
  <si>
    <t>DP</t>
  </si>
  <si>
    <t>Bil</t>
  </si>
  <si>
    <t>BIL</t>
  </si>
  <si>
    <t>Vi over 60</t>
  </si>
  <si>
    <t>Innsikt, økonomi</t>
  </si>
  <si>
    <t>SUM EKSISTERENDE</t>
  </si>
  <si>
    <t>TOTALT</t>
  </si>
  <si>
    <t>Endring</t>
  </si>
  <si>
    <t>%</t>
  </si>
  <si>
    <t>Aftenposten Innsikt</t>
  </si>
  <si>
    <t>AF</t>
  </si>
  <si>
    <t>SUM NYE TITLER</t>
  </si>
  <si>
    <t>SUM EKSISTERENDE + NYE</t>
  </si>
  <si>
    <t>SUM UTGÅTTE TITLER</t>
  </si>
  <si>
    <t>Aller Media</t>
  </si>
  <si>
    <t xml:space="preserve">BIL     </t>
  </si>
  <si>
    <t>Bilforlaget</t>
  </si>
  <si>
    <t>Vagabond Forlag</t>
  </si>
  <si>
    <t>EP</t>
  </si>
  <si>
    <t>EK</t>
  </si>
  <si>
    <t>Aftenposten Historie</t>
  </si>
  <si>
    <t>Egmont Publishing</t>
  </si>
  <si>
    <t>Egmont Kid</t>
  </si>
  <si>
    <t>Aftenposten</t>
  </si>
  <si>
    <t xml:space="preserve">Bonnier </t>
  </si>
  <si>
    <t>Utvikling</t>
  </si>
  <si>
    <t>PC, lyd og bilde</t>
  </si>
  <si>
    <t>Se og Hør Extra</t>
  </si>
  <si>
    <t>Hageliv og Uterom</t>
  </si>
  <si>
    <t>Lunch</t>
  </si>
  <si>
    <t>Aftenposten mat fra Norge</t>
  </si>
  <si>
    <t>Tara Hjem</t>
  </si>
  <si>
    <t>Hagen for Alle</t>
  </si>
  <si>
    <t>All Verdens Historie</t>
  </si>
  <si>
    <t>År 2018</t>
  </si>
  <si>
    <t>Her og Nå</t>
  </si>
  <si>
    <t>Andel 2018</t>
  </si>
  <si>
    <t>Opplag 2018</t>
  </si>
  <si>
    <t>Helse, livsstil, mat</t>
  </si>
  <si>
    <t>Sport, reise</t>
  </si>
  <si>
    <t>Tegneserie, ung</t>
  </si>
  <si>
    <t>Computerworld Communications</t>
  </si>
  <si>
    <t>ELLE</t>
  </si>
  <si>
    <t>UP</t>
  </si>
  <si>
    <t>Opplagstall pr. kategori (opplag per utgivelse), sammenlignbare titler</t>
  </si>
  <si>
    <t>Opplagstall pr. kategori (totalkonsum) i hele tusen, sammenlignbare titler</t>
  </si>
  <si>
    <t>MAGASIN OG UKEBLADER. OPPLAGSTALL HELÅR 2018 OG 2019</t>
  </si>
  <si>
    <t>År 2019</t>
  </si>
  <si>
    <t>NYE TITLER I 2019:</t>
  </si>
  <si>
    <t>UTGÅTTE TITLER I 2019</t>
  </si>
  <si>
    <t>Opplag 2019</t>
  </si>
  <si>
    <t>Andel 2019</t>
  </si>
  <si>
    <t>SUM</t>
  </si>
  <si>
    <t>Andre</t>
  </si>
  <si>
    <t>Altså</t>
  </si>
  <si>
    <t>IEC</t>
  </si>
  <si>
    <t>IEC Publishing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</si>
</sst>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_);_(* \(#,##0\);_(* &quot;-&quot;??_);_(@_)"/>
    <numFmt numFmtId="166" formatCode="#,##0.0"/>
    <numFmt numFmtId="167" formatCode="0.0\ %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164" fontId="2" fillId="0" borderId="0" xfId="1" applyFont="1" applyAlignment="1">
      <alignment horizontal="left"/>
    </xf>
    <xf numFmtId="164" fontId="3" fillId="0" borderId="0" xfId="1" applyFont="1"/>
    <xf numFmtId="165" fontId="3" fillId="0" borderId="0" xfId="1" applyNumberFormat="1" applyFont="1"/>
    <xf numFmtId="3" fontId="3" fillId="0" borderId="0" xfId="1" applyNumberFormat="1" applyFont="1"/>
    <xf numFmtId="166" fontId="3" fillId="0" borderId="0" xfId="1" applyNumberFormat="1" applyFont="1"/>
    <xf numFmtId="0" fontId="3" fillId="0" borderId="0" xfId="0" applyFont="1"/>
    <xf numFmtId="164" fontId="4" fillId="0" borderId="0" xfId="1" applyFont="1" applyAlignment="1">
      <alignment horizontal="left"/>
    </xf>
    <xf numFmtId="164" fontId="4" fillId="2" borderId="4" xfId="1" applyFont="1" applyFill="1" applyBorder="1"/>
    <xf numFmtId="165" fontId="4" fillId="2" borderId="5" xfId="1" applyNumberFormat="1" applyFont="1" applyFill="1" applyBorder="1"/>
    <xf numFmtId="1" fontId="4" fillId="2" borderId="6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165" fontId="4" fillId="2" borderId="2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center"/>
    </xf>
    <xf numFmtId="164" fontId="4" fillId="3" borderId="2" xfId="1" applyFont="1" applyFill="1" applyBorder="1" applyAlignment="1">
      <alignment horizontal="center"/>
    </xf>
    <xf numFmtId="164" fontId="4" fillId="3" borderId="3" xfId="1" applyFont="1" applyFill="1" applyBorder="1" applyAlignment="1">
      <alignment horizontal="center"/>
    </xf>
    <xf numFmtId="166" fontId="4" fillId="2" borderId="7" xfId="1" applyNumberFormat="1" applyFont="1" applyFill="1" applyBorder="1" applyAlignment="1">
      <alignment horizontal="left"/>
    </xf>
    <xf numFmtId="164" fontId="4" fillId="3" borderId="10" xfId="1" applyFont="1" applyFill="1" applyBorder="1" applyAlignment="1">
      <alignment horizontal="center"/>
    </xf>
    <xf numFmtId="164" fontId="4" fillId="3" borderId="7" xfId="1" applyFont="1" applyFill="1" applyBorder="1" applyAlignment="1">
      <alignment horizontal="center"/>
    </xf>
    <xf numFmtId="164" fontId="4" fillId="2" borderId="1" xfId="1" applyFont="1" applyFill="1" applyBorder="1"/>
    <xf numFmtId="165" fontId="4" fillId="2" borderId="2" xfId="1" applyNumberFormat="1" applyFont="1" applyFill="1" applyBorder="1"/>
    <xf numFmtId="165" fontId="4" fillId="3" borderId="2" xfId="1" applyNumberFormat="1" applyFont="1" applyFill="1" applyBorder="1" applyAlignment="1">
      <alignment horizontal="center"/>
    </xf>
    <xf numFmtId="166" fontId="4" fillId="2" borderId="3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7" borderId="1" xfId="1" applyNumberFormat="1" applyFont="1" applyFill="1" applyBorder="1"/>
    <xf numFmtId="165" fontId="4" fillId="7" borderId="2" xfId="1" applyNumberFormat="1" applyFont="1" applyFill="1" applyBorder="1"/>
    <xf numFmtId="3" fontId="4" fillId="7" borderId="2" xfId="1" applyNumberFormat="1" applyFont="1" applyFill="1" applyBorder="1"/>
    <xf numFmtId="167" fontId="4" fillId="7" borderId="3" xfId="1" applyNumberFormat="1" applyFont="1" applyFill="1" applyBorder="1"/>
    <xf numFmtId="165" fontId="4" fillId="7" borderId="3" xfId="1" applyNumberFormat="1" applyFont="1" applyFill="1" applyBorder="1"/>
    <xf numFmtId="0" fontId="6" fillId="0" borderId="0" xfId="0" applyFont="1"/>
    <xf numFmtId="164" fontId="4" fillId="7" borderId="1" xfId="1" applyFont="1" applyFill="1" applyBorder="1"/>
    <xf numFmtId="164" fontId="4" fillId="7" borderId="2" xfId="1" applyFont="1" applyFill="1" applyBorder="1"/>
    <xf numFmtId="164" fontId="4" fillId="5" borderId="1" xfId="1" applyFont="1" applyFill="1" applyBorder="1"/>
    <xf numFmtId="164" fontId="4" fillId="5" borderId="2" xfId="1" applyFont="1" applyFill="1" applyBorder="1"/>
    <xf numFmtId="165" fontId="4" fillId="5" borderId="2" xfId="1" applyNumberFormat="1" applyFont="1" applyFill="1" applyBorder="1"/>
    <xf numFmtId="165" fontId="4" fillId="5" borderId="1" xfId="1" applyNumberFormat="1" applyFont="1" applyFill="1" applyBorder="1"/>
    <xf numFmtId="165" fontId="4" fillId="5" borderId="3" xfId="1" applyNumberFormat="1" applyFont="1" applyFill="1" applyBorder="1"/>
    <xf numFmtId="3" fontId="4" fillId="5" borderId="2" xfId="1" applyNumberFormat="1" applyFont="1" applyFill="1" applyBorder="1"/>
    <xf numFmtId="166" fontId="4" fillId="5" borderId="3" xfId="1" applyNumberFormat="1" applyFont="1" applyFill="1" applyBorder="1"/>
    <xf numFmtId="167" fontId="7" fillId="0" borderId="9" xfId="0" applyNumberFormat="1" applyFont="1" applyBorder="1"/>
    <xf numFmtId="168" fontId="0" fillId="0" borderId="0" xfId="1" applyNumberFormat="1" applyFont="1"/>
    <xf numFmtId="3" fontId="4" fillId="2" borderId="6" xfId="1" applyNumberFormat="1" applyFont="1" applyFill="1" applyBorder="1" applyAlignment="1">
      <alignment horizontal="center"/>
    </xf>
    <xf numFmtId="165" fontId="4" fillId="3" borderId="6" xfId="1" applyNumberFormat="1" applyFont="1" applyFill="1" applyBorder="1" applyAlignment="1">
      <alignment horizontal="center"/>
    </xf>
    <xf numFmtId="165" fontId="4" fillId="3" borderId="10" xfId="1" applyNumberFormat="1" applyFont="1" applyFill="1" applyBorder="1" applyAlignment="1">
      <alignment horizontal="center"/>
    </xf>
    <xf numFmtId="165" fontId="3" fillId="0" borderId="13" xfId="1" applyNumberFormat="1" applyFont="1" applyBorder="1"/>
    <xf numFmtId="164" fontId="3" fillId="0" borderId="14" xfId="1" applyFont="1" applyBorder="1"/>
    <xf numFmtId="165" fontId="3" fillId="0" borderId="8" xfId="1" applyNumberFormat="1" applyFont="1" applyBorder="1"/>
    <xf numFmtId="165" fontId="3" fillId="0" borderId="15" xfId="1" applyNumberFormat="1" applyFont="1" applyBorder="1"/>
    <xf numFmtId="164" fontId="3" fillId="0" borderId="11" xfId="1" applyFont="1" applyBorder="1" applyAlignment="1">
      <alignment horizontal="left"/>
    </xf>
    <xf numFmtId="165" fontId="4" fillId="5" borderId="16" xfId="1" applyNumberFormat="1" applyFont="1" applyFill="1" applyBorder="1"/>
    <xf numFmtId="1" fontId="4" fillId="2" borderId="10" xfId="1" applyNumberFormat="1" applyFont="1" applyFill="1" applyBorder="1" applyAlignment="1">
      <alignment horizontal="center"/>
    </xf>
    <xf numFmtId="164" fontId="5" fillId="0" borderId="0" xfId="1" applyFont="1" applyAlignment="1">
      <alignment horizontal="left"/>
    </xf>
    <xf numFmtId="9" fontId="0" fillId="0" borderId="0" xfId="2" applyFont="1"/>
    <xf numFmtId="0" fontId="0" fillId="0" borderId="8" xfId="0" applyBorder="1"/>
    <xf numFmtId="168" fontId="0" fillId="0" borderId="18" xfId="1" applyNumberFormat="1" applyFont="1" applyBorder="1"/>
    <xf numFmtId="168" fontId="0" fillId="0" borderId="17" xfId="1" applyNumberFormat="1" applyFont="1" applyBorder="1"/>
    <xf numFmtId="0" fontId="0" fillId="0" borderId="19" xfId="0" applyBorder="1"/>
    <xf numFmtId="165" fontId="4" fillId="0" borderId="19" xfId="1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4" fillId="2" borderId="23" xfId="1" applyNumberFormat="1" applyFont="1" applyFill="1" applyBorder="1" applyAlignment="1">
      <alignment horizontal="center"/>
    </xf>
    <xf numFmtId="1" fontId="4" fillId="2" borderId="23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  <xf numFmtId="166" fontId="4" fillId="2" borderId="23" xfId="1" applyNumberFormat="1" applyFont="1" applyFill="1" applyBorder="1" applyAlignment="1">
      <alignment horizontal="center"/>
    </xf>
    <xf numFmtId="165" fontId="4" fillId="3" borderId="23" xfId="1" applyNumberFormat="1" applyFont="1" applyFill="1" applyBorder="1" applyAlignment="1">
      <alignment horizontal="center"/>
    </xf>
    <xf numFmtId="164" fontId="4" fillId="3" borderId="23" xfId="1" applyFont="1" applyFill="1" applyBorder="1" applyAlignment="1">
      <alignment horizontal="center"/>
    </xf>
    <xf numFmtId="164" fontId="4" fillId="3" borderId="24" xfId="1" applyFont="1" applyFill="1" applyBorder="1" applyAlignment="1">
      <alignment horizontal="center"/>
    </xf>
    <xf numFmtId="167" fontId="0" fillId="0" borderId="17" xfId="2" applyNumberFormat="1" applyFont="1" applyBorder="1"/>
    <xf numFmtId="167" fontId="0" fillId="0" borderId="18" xfId="2" applyNumberFormat="1" applyFont="1" applyBorder="1"/>
    <xf numFmtId="167" fontId="0" fillId="0" borderId="21" xfId="2" applyNumberFormat="1" applyFont="1" applyBorder="1"/>
    <xf numFmtId="167" fontId="0" fillId="0" borderId="20" xfId="2" applyNumberFormat="1" applyFont="1" applyBorder="1"/>
    <xf numFmtId="168" fontId="7" fillId="0" borderId="8" xfId="1" applyNumberFormat="1" applyFont="1" applyBorder="1"/>
    <xf numFmtId="168" fontId="7" fillId="0" borderId="9" xfId="1" applyNumberFormat="1" applyFont="1" applyBorder="1"/>
    <xf numFmtId="3" fontId="7" fillId="0" borderId="8" xfId="0" applyNumberFormat="1" applyFont="1" applyBorder="1"/>
    <xf numFmtId="3" fontId="7" fillId="0" borderId="0" xfId="0" applyNumberFormat="1" applyFont="1"/>
    <xf numFmtId="0" fontId="9" fillId="0" borderId="0" xfId="0" applyFont="1"/>
    <xf numFmtId="0" fontId="10" fillId="4" borderId="1" xfId="0" applyFont="1" applyFill="1" applyBorder="1"/>
    <xf numFmtId="0" fontId="10" fillId="4" borderId="2" xfId="0" applyFont="1" applyFill="1" applyBorder="1"/>
    <xf numFmtId="165" fontId="10" fillId="4" borderId="16" xfId="0" applyNumberFormat="1" applyFont="1" applyFill="1" applyBorder="1"/>
    <xf numFmtId="165" fontId="10" fillId="4" borderId="3" xfId="0" applyNumberFormat="1" applyFont="1" applyFill="1" applyBorder="1"/>
    <xf numFmtId="165" fontId="10" fillId="4" borderId="12" xfId="0" applyNumberFormat="1" applyFont="1" applyFill="1" applyBorder="1"/>
    <xf numFmtId="0" fontId="10" fillId="4" borderId="3" xfId="0" applyFont="1" applyFill="1" applyBorder="1"/>
    <xf numFmtId="3" fontId="10" fillId="4" borderId="1" xfId="0" applyNumberFormat="1" applyFont="1" applyFill="1" applyBorder="1"/>
    <xf numFmtId="167" fontId="10" fillId="4" borderId="3" xfId="0" applyNumberFormat="1" applyFont="1" applyFill="1" applyBorder="1"/>
    <xf numFmtId="3" fontId="10" fillId="6" borderId="1" xfId="0" applyNumberFormat="1" applyFont="1" applyFill="1" applyBorder="1"/>
    <xf numFmtId="167" fontId="10" fillId="6" borderId="3" xfId="0" applyNumberFormat="1" applyFont="1" applyFill="1" applyBorder="1"/>
    <xf numFmtId="3" fontId="7" fillId="0" borderId="0" xfId="0" applyNumberFormat="1" applyFont="1" applyBorder="1"/>
    <xf numFmtId="1" fontId="4" fillId="2" borderId="2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7" fillId="0" borderId="0" xfId="1" applyNumberFormat="1" applyFont="1" applyBorder="1"/>
    <xf numFmtId="0" fontId="7" fillId="0" borderId="9" xfId="0" applyFont="1" applyBorder="1"/>
    <xf numFmtId="164" fontId="3" fillId="0" borderId="0" xfId="1" applyFont="1" applyBorder="1"/>
    <xf numFmtId="165" fontId="7" fillId="0" borderId="8" xfId="0" applyNumberFormat="1" applyFont="1" applyBorder="1"/>
    <xf numFmtId="168" fontId="0" fillId="0" borderId="25" xfId="1" applyNumberFormat="1" applyFont="1" applyBorder="1"/>
    <xf numFmtId="167" fontId="0" fillId="0" borderId="25" xfId="2" applyNumberFormat="1" applyFont="1" applyBorder="1"/>
    <xf numFmtId="167" fontId="0" fillId="0" borderId="26" xfId="2" applyNumberFormat="1" applyFont="1" applyBorder="1"/>
    <xf numFmtId="0" fontId="0" fillId="0" borderId="27" xfId="0" applyBorder="1"/>
    <xf numFmtId="165" fontId="4" fillId="0" borderId="27" xfId="1" applyNumberFormat="1" applyFont="1" applyBorder="1" applyAlignment="1">
      <alignment horizontal="center"/>
    </xf>
    <xf numFmtId="164" fontId="4" fillId="0" borderId="14" xfId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168" fontId="0" fillId="0" borderId="32" xfId="1" applyNumberFormat="1" applyFont="1" applyBorder="1"/>
    <xf numFmtId="168" fontId="0" fillId="0" borderId="22" xfId="1" applyNumberFormat="1" applyFont="1" applyBorder="1"/>
    <xf numFmtId="0" fontId="0" fillId="0" borderId="33" xfId="0" applyBorder="1"/>
    <xf numFmtId="168" fontId="0" fillId="0" borderId="34" xfId="1" applyNumberFormat="1" applyFont="1" applyBorder="1"/>
    <xf numFmtId="167" fontId="0" fillId="0" borderId="35" xfId="2" applyNumberFormat="1" applyFont="1" applyBorder="1"/>
    <xf numFmtId="0" fontId="0" fillId="0" borderId="8" xfId="0" applyFill="1" applyBorder="1"/>
    <xf numFmtId="164" fontId="4" fillId="4" borderId="15" xfId="1" applyFont="1" applyFill="1" applyBorder="1"/>
    <xf numFmtId="164" fontId="4" fillId="4" borderId="11" xfId="1" applyFont="1" applyFill="1" applyBorder="1"/>
    <xf numFmtId="165" fontId="4" fillId="4" borderId="11" xfId="1" applyNumberFormat="1" applyFont="1" applyFill="1" applyBorder="1"/>
    <xf numFmtId="165" fontId="4" fillId="4" borderId="36" xfId="1" applyNumberFormat="1" applyFont="1" applyFill="1" applyBorder="1"/>
    <xf numFmtId="165" fontId="4" fillId="4" borderId="37" xfId="1" applyNumberFormat="1" applyFont="1" applyFill="1" applyBorder="1"/>
    <xf numFmtId="165" fontId="4" fillId="4" borderId="15" xfId="1" applyNumberFormat="1" applyFont="1" applyFill="1" applyBorder="1"/>
    <xf numFmtId="1" fontId="4" fillId="4" borderId="11" xfId="1" applyNumberFormat="1" applyFont="1" applyFill="1" applyBorder="1"/>
    <xf numFmtId="166" fontId="4" fillId="4" borderId="37" xfId="1" applyNumberFormat="1" applyFont="1" applyFill="1" applyBorder="1" applyAlignment="1">
      <alignment horizontal="center"/>
    </xf>
    <xf numFmtId="165" fontId="4" fillId="6" borderId="11" xfId="1" applyNumberFormat="1" applyFont="1" applyFill="1" applyBorder="1"/>
    <xf numFmtId="166" fontId="4" fillId="6" borderId="37" xfId="1" applyNumberFormat="1" applyFont="1" applyFill="1" applyBorder="1" applyAlignment="1">
      <alignment horizontal="center"/>
    </xf>
    <xf numFmtId="164" fontId="3" fillId="0" borderId="18" xfId="1" applyFont="1" applyBorder="1"/>
    <xf numFmtId="0" fontId="7" fillId="0" borderId="18" xfId="0" applyFont="1" applyBorder="1"/>
    <xf numFmtId="3" fontId="7" fillId="0" borderId="18" xfId="0" applyNumberFormat="1" applyFont="1" applyBorder="1"/>
    <xf numFmtId="0" fontId="11" fillId="0" borderId="16" xfId="0" applyFont="1" applyFill="1" applyBorder="1"/>
    <xf numFmtId="3" fontId="11" fillId="0" borderId="30" xfId="0" applyNumberFormat="1" applyFont="1" applyBorder="1"/>
    <xf numFmtId="167" fontId="11" fillId="0" borderId="31" xfId="2" applyNumberFormat="1" applyFont="1" applyBorder="1"/>
    <xf numFmtId="3" fontId="11" fillId="0" borderId="12" xfId="0" applyNumberFormat="1" applyFont="1" applyBorder="1"/>
    <xf numFmtId="167" fontId="11" fillId="0" borderId="30" xfId="0" applyNumberFormat="1" applyFont="1" applyBorder="1"/>
    <xf numFmtId="0" fontId="11" fillId="0" borderId="0" xfId="0" applyFont="1" applyFill="1" applyBorder="1"/>
    <xf numFmtId="3" fontId="11" fillId="0" borderId="0" xfId="0" applyNumberFormat="1" applyFont="1" applyBorder="1"/>
    <xf numFmtId="167" fontId="11" fillId="0" borderId="0" xfId="2" applyNumberFormat="1" applyFont="1" applyBorder="1"/>
    <xf numFmtId="167" fontId="11" fillId="0" borderId="0" xfId="0" applyNumberFormat="1" applyFont="1" applyBorder="1"/>
    <xf numFmtId="1" fontId="3" fillId="0" borderId="38" xfId="1" applyNumberFormat="1" applyFont="1" applyBorder="1"/>
    <xf numFmtId="1" fontId="0" fillId="0" borderId="9" xfId="0" applyNumberFormat="1" applyBorder="1"/>
    <xf numFmtId="1" fontId="3" fillId="0" borderId="9" xfId="1" applyNumberFormat="1" applyFont="1" applyBorder="1"/>
    <xf numFmtId="164" fontId="3" fillId="0" borderId="0" xfId="1" applyFont="1" applyBorder="1" applyAlignment="1">
      <alignment horizontal="left"/>
    </xf>
    <xf numFmtId="0" fontId="0" fillId="0" borderId="9" xfId="0" applyBorder="1"/>
    <xf numFmtId="1" fontId="3" fillId="0" borderId="37" xfId="1" applyNumberFormat="1" applyFont="1" applyBorder="1"/>
    <xf numFmtId="164" fontId="3" fillId="0" borderId="0" xfId="1" applyFont="1" applyFill="1" applyBorder="1"/>
    <xf numFmtId="164" fontId="3" fillId="8" borderId="18" xfId="1" applyFont="1" applyFill="1" applyBorder="1"/>
    <xf numFmtId="165" fontId="3" fillId="8" borderId="18" xfId="1" applyNumberFormat="1" applyFont="1" applyFill="1" applyBorder="1"/>
    <xf numFmtId="1" fontId="3" fillId="8" borderId="18" xfId="1" applyNumberFormat="1" applyFont="1" applyFill="1" applyBorder="1" applyAlignment="1">
      <alignment horizontal="center"/>
    </xf>
    <xf numFmtId="165" fontId="3" fillId="8" borderId="18" xfId="1" applyNumberFormat="1" applyFont="1" applyFill="1" applyBorder="1" applyAlignment="1">
      <alignment horizontal="center"/>
    </xf>
    <xf numFmtId="3" fontId="3" fillId="8" borderId="18" xfId="1" applyNumberFormat="1" applyFont="1" applyFill="1" applyBorder="1" applyAlignment="1">
      <alignment horizontal="right"/>
    </xf>
    <xf numFmtId="166" fontId="3" fillId="8" borderId="18" xfId="1" applyNumberFormat="1" applyFont="1" applyFill="1" applyBorder="1" applyAlignment="1">
      <alignment horizontal="center"/>
    </xf>
    <xf numFmtId="164" fontId="3" fillId="8" borderId="18" xfId="1" applyFont="1" applyFill="1" applyBorder="1" applyAlignment="1">
      <alignment horizontal="center"/>
    </xf>
    <xf numFmtId="0" fontId="0" fillId="0" borderId="0" xfId="0" applyFont="1"/>
    <xf numFmtId="164" fontId="4" fillId="2" borderId="39" xfId="1" applyFont="1" applyFill="1" applyBorder="1"/>
    <xf numFmtId="165" fontId="4" fillId="2" borderId="0" xfId="1" applyNumberFormat="1" applyFont="1" applyFill="1" applyBorder="1"/>
    <xf numFmtId="165" fontId="4" fillId="2" borderId="40" xfId="1" applyNumberFormat="1" applyFont="1" applyFill="1" applyBorder="1"/>
    <xf numFmtId="0" fontId="0" fillId="0" borderId="2" xfId="0" applyBorder="1"/>
    <xf numFmtId="165" fontId="3" fillId="8" borderId="4" xfId="1" applyNumberFormat="1" applyFont="1" applyFill="1" applyBorder="1"/>
    <xf numFmtId="0" fontId="7" fillId="0" borderId="4" xfId="0" applyFont="1" applyBorder="1" applyAlignment="1">
      <alignment horizontal="center"/>
    </xf>
    <xf numFmtId="165" fontId="3" fillId="8" borderId="32" xfId="1" applyNumberFormat="1" applyFont="1" applyFill="1" applyBorder="1" applyAlignment="1">
      <alignment horizontal="center"/>
    </xf>
    <xf numFmtId="0" fontId="7" fillId="0" borderId="32" xfId="0" applyFont="1" applyBorder="1"/>
    <xf numFmtId="168" fontId="7" fillId="0" borderId="18" xfId="1" applyNumberFormat="1" applyFont="1" applyBorder="1"/>
    <xf numFmtId="167" fontId="7" fillId="0" borderId="20" xfId="0" applyNumberFormat="1" applyFont="1" applyBorder="1"/>
    <xf numFmtId="165" fontId="3" fillId="0" borderId="0" xfId="1" applyNumberFormat="1" applyFont="1" applyBorder="1" applyAlignment="1">
      <alignment horizontal="center"/>
    </xf>
    <xf numFmtId="1" fontId="0" fillId="0" borderId="0" xfId="0" applyNumberFormat="1"/>
    <xf numFmtId="168" fontId="7" fillId="0" borderId="38" xfId="1" applyNumberFormat="1" applyFont="1" applyBorder="1"/>
    <xf numFmtId="3" fontId="7" fillId="0" borderId="27" xfId="0" applyNumberFormat="1" applyFont="1" applyBorder="1"/>
    <xf numFmtId="165" fontId="4" fillId="0" borderId="1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82550</xdr:rowOff>
    </xdr:from>
    <xdr:to>
      <xdr:col>1</xdr:col>
      <xdr:colOff>1063625</xdr:colOff>
      <xdr:row>2</xdr:row>
      <xdr:rowOff>73025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335CB8E-EE2B-4D3A-AACA-9BA06A7404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550"/>
          <a:ext cx="3028950" cy="34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125"/>
  <sheetViews>
    <sheetView tabSelected="1" workbookViewId="0">
      <selection activeCell="H3" sqref="H3"/>
    </sheetView>
  </sheetViews>
  <sheetFormatPr baseColWidth="10" defaultRowHeight="14.5" x14ac:dyDescent="0.35"/>
  <cols>
    <col min="1" max="1" width="28.26953125" customWidth="1"/>
    <col min="2" max="2" width="21.81640625" customWidth="1"/>
    <col min="3" max="3" width="14.81640625" customWidth="1"/>
    <col min="4" max="4" width="14" customWidth="1"/>
    <col min="5" max="5" width="12.453125" customWidth="1"/>
    <col min="6" max="6" width="12.26953125" bestFit="1" customWidth="1"/>
    <col min="7" max="7" width="11.7265625" customWidth="1"/>
    <col min="8" max="8" width="17" customWidth="1"/>
    <col min="9" max="9" width="10.54296875" customWidth="1"/>
    <col min="10" max="10" width="13.26953125" bestFit="1" customWidth="1"/>
    <col min="11" max="11" width="12.453125" customWidth="1"/>
    <col min="12" max="12" width="13.26953125" bestFit="1" customWidth="1"/>
    <col min="13" max="13" width="11" bestFit="1" customWidth="1"/>
    <col min="14" max="14" width="10.81640625" customWidth="1"/>
  </cols>
  <sheetData>
    <row r="4" spans="1:16" ht="18" x14ac:dyDescent="0.4">
      <c r="A4" s="1" t="s">
        <v>114</v>
      </c>
      <c r="B4" s="2"/>
      <c r="C4" s="3"/>
      <c r="D4" s="3"/>
      <c r="E4" s="3"/>
      <c r="F4" s="3"/>
      <c r="G4" s="3"/>
      <c r="H4" s="4"/>
      <c r="I4" s="5"/>
      <c r="J4" s="3"/>
      <c r="K4" s="3"/>
      <c r="L4" s="6"/>
      <c r="M4" s="6"/>
    </row>
    <row r="5" spans="1:16" ht="15" thickBot="1" x14ac:dyDescent="0.4">
      <c r="A5" s="56"/>
      <c r="B5" s="2"/>
      <c r="C5" s="3"/>
      <c r="D5" s="3"/>
      <c r="E5" s="3"/>
      <c r="F5" s="3"/>
      <c r="G5" s="3"/>
      <c r="H5" s="4"/>
      <c r="I5" s="5"/>
      <c r="J5" s="3"/>
      <c r="K5" s="3"/>
      <c r="L5" s="6"/>
      <c r="M5" s="6"/>
    </row>
    <row r="6" spans="1:16" ht="15" thickBot="1" x14ac:dyDescent="0.4">
      <c r="A6" s="7"/>
      <c r="B6" s="2"/>
      <c r="C6" s="3"/>
      <c r="D6" s="166" t="s">
        <v>0</v>
      </c>
      <c r="E6" s="167"/>
      <c r="F6" s="167"/>
      <c r="G6" s="167"/>
      <c r="H6" s="167"/>
      <c r="I6" s="168"/>
      <c r="J6" s="169" t="s">
        <v>1</v>
      </c>
      <c r="K6" s="167"/>
      <c r="L6" s="167"/>
      <c r="M6" s="168"/>
    </row>
    <row r="7" spans="1:16" x14ac:dyDescent="0.35">
      <c r="A7" s="8" t="s">
        <v>2</v>
      </c>
      <c r="B7" s="9" t="s">
        <v>3</v>
      </c>
      <c r="C7" s="9" t="s">
        <v>4</v>
      </c>
      <c r="D7" s="10" t="s">
        <v>115</v>
      </c>
      <c r="E7" s="11" t="s">
        <v>5</v>
      </c>
      <c r="F7" s="55" t="s">
        <v>102</v>
      </c>
      <c r="G7" s="11" t="s">
        <v>5</v>
      </c>
      <c r="H7" s="46" t="s">
        <v>6</v>
      </c>
      <c r="I7" s="21" t="s">
        <v>7</v>
      </c>
      <c r="J7" s="47" t="s">
        <v>115</v>
      </c>
      <c r="K7" s="48" t="s">
        <v>102</v>
      </c>
      <c r="L7" s="22" t="s">
        <v>8</v>
      </c>
      <c r="M7" s="23" t="s">
        <v>9</v>
      </c>
    </row>
    <row r="8" spans="1:16" x14ac:dyDescent="0.35">
      <c r="A8" s="2" t="s">
        <v>15</v>
      </c>
      <c r="B8" s="2" t="s">
        <v>24</v>
      </c>
      <c r="C8" s="12" t="s">
        <v>18</v>
      </c>
      <c r="D8" s="77">
        <v>20713</v>
      </c>
      <c r="E8" s="78">
        <v>52</v>
      </c>
      <c r="F8" s="77">
        <v>19412</v>
      </c>
      <c r="G8" s="78">
        <v>50</v>
      </c>
      <c r="H8" s="79">
        <f>D8-F8</f>
        <v>1301</v>
      </c>
      <c r="I8" s="44">
        <f>H8/F8</f>
        <v>6.7020399752730275E-2</v>
      </c>
      <c r="J8" s="79">
        <f>D8*E8</f>
        <v>1077076</v>
      </c>
      <c r="K8" s="79">
        <f>F8*G8</f>
        <v>970600</v>
      </c>
      <c r="L8" s="80">
        <f>J8-K8</f>
        <v>106476</v>
      </c>
      <c r="M8" s="44">
        <f>L8/K8</f>
        <v>0.10970121574283948</v>
      </c>
    </row>
    <row r="9" spans="1:16" x14ac:dyDescent="0.35">
      <c r="A9" s="2" t="s">
        <v>16</v>
      </c>
      <c r="B9" s="2" t="s">
        <v>24</v>
      </c>
      <c r="C9" s="12" t="s">
        <v>18</v>
      </c>
      <c r="D9" s="77">
        <v>95330</v>
      </c>
      <c r="E9" s="78">
        <v>52</v>
      </c>
      <c r="F9" s="77">
        <v>97148</v>
      </c>
      <c r="G9" s="78">
        <v>51</v>
      </c>
      <c r="H9" s="79">
        <f>D9-F9</f>
        <v>-1818</v>
      </c>
      <c r="I9" s="44">
        <f>H9/F9</f>
        <v>-1.8713715156256434E-2</v>
      </c>
      <c r="J9" s="79">
        <f>D9*E9</f>
        <v>4957160</v>
      </c>
      <c r="K9" s="79">
        <f>F9*G9</f>
        <v>4954548</v>
      </c>
      <c r="L9" s="80">
        <f>J9-K9</f>
        <v>2612</v>
      </c>
      <c r="M9" s="44">
        <f>L9/K9</f>
        <v>5.2719238969932273E-4</v>
      </c>
    </row>
    <row r="10" spans="1:16" x14ac:dyDescent="0.35">
      <c r="A10" s="2" t="s">
        <v>95</v>
      </c>
      <c r="B10" s="2" t="s">
        <v>24</v>
      </c>
      <c r="C10" s="12" t="s">
        <v>18</v>
      </c>
      <c r="D10" s="77">
        <v>30984</v>
      </c>
      <c r="E10" s="78">
        <v>49</v>
      </c>
      <c r="F10" s="77">
        <v>32973</v>
      </c>
      <c r="G10" s="78">
        <v>50</v>
      </c>
      <c r="H10" s="79">
        <f>D10-F10</f>
        <v>-1989</v>
      </c>
      <c r="I10" s="44">
        <f>H10/F10</f>
        <v>-6.0322081703211718E-2</v>
      </c>
      <c r="J10" s="79">
        <f>D10*E10</f>
        <v>1518216</v>
      </c>
      <c r="K10" s="79">
        <f>F10*G10</f>
        <v>1648650</v>
      </c>
      <c r="L10" s="80">
        <f>J10-K10</f>
        <v>-130434</v>
      </c>
      <c r="M10" s="44">
        <f>L10/K10</f>
        <v>-7.911564006914748E-2</v>
      </c>
    </row>
    <row r="11" spans="1:16" x14ac:dyDescent="0.35">
      <c r="A11" s="2" t="s">
        <v>103</v>
      </c>
      <c r="B11" s="2" t="s">
        <v>24</v>
      </c>
      <c r="C11" s="12" t="s">
        <v>86</v>
      </c>
      <c r="D11" s="77">
        <v>54733</v>
      </c>
      <c r="E11" s="78">
        <v>53</v>
      </c>
      <c r="F11" s="77">
        <v>59370</v>
      </c>
      <c r="G11" s="78">
        <v>52</v>
      </c>
      <c r="H11" s="79">
        <f>D11-F11</f>
        <v>-4637</v>
      </c>
      <c r="I11" s="44">
        <f>H11/F11</f>
        <v>-7.810341923530402E-2</v>
      </c>
      <c r="J11" s="79">
        <f>D11*E11</f>
        <v>2900849</v>
      </c>
      <c r="K11" s="79">
        <f>F11*G11</f>
        <v>3087240</v>
      </c>
      <c r="L11" s="80">
        <f>J11-K11</f>
        <v>-186391</v>
      </c>
      <c r="M11" s="44">
        <f>L11/K11</f>
        <v>-6.0374638835982951E-2</v>
      </c>
    </row>
    <row r="12" spans="1:16" x14ac:dyDescent="0.35">
      <c r="A12" s="2" t="s">
        <v>53</v>
      </c>
      <c r="B12" s="2" t="s">
        <v>20</v>
      </c>
      <c r="C12" s="12" t="s">
        <v>86</v>
      </c>
      <c r="D12" s="77">
        <v>7093</v>
      </c>
      <c r="E12" s="78">
        <v>10</v>
      </c>
      <c r="F12" s="77">
        <v>8383</v>
      </c>
      <c r="G12" s="78">
        <v>10</v>
      </c>
      <c r="H12" s="79">
        <f>D12-F12</f>
        <v>-1290</v>
      </c>
      <c r="I12" s="44">
        <f>H12/F12</f>
        <v>-0.15388285816533462</v>
      </c>
      <c r="J12" s="79">
        <f>D12*E12</f>
        <v>70930</v>
      </c>
      <c r="K12" s="79">
        <f>F12*G12</f>
        <v>83830</v>
      </c>
      <c r="L12" s="80">
        <f>J12-K12</f>
        <v>-12900</v>
      </c>
      <c r="M12" s="44">
        <f>L12/K12</f>
        <v>-0.15388285816533462</v>
      </c>
    </row>
    <row r="13" spans="1:16" x14ac:dyDescent="0.35">
      <c r="A13" s="2" t="s">
        <v>12</v>
      </c>
      <c r="B13" s="2" t="s">
        <v>20</v>
      </c>
      <c r="C13" s="12" t="s">
        <v>18</v>
      </c>
      <c r="D13" s="77">
        <v>13796</v>
      </c>
      <c r="E13" s="78">
        <v>11</v>
      </c>
      <c r="F13" s="77">
        <v>15380</v>
      </c>
      <c r="G13" s="78">
        <v>11</v>
      </c>
      <c r="H13" s="79">
        <f>D13-F13</f>
        <v>-1584</v>
      </c>
      <c r="I13" s="44">
        <f>H13/F13</f>
        <v>-0.10299089726918076</v>
      </c>
      <c r="J13" s="79">
        <f>D13*E13</f>
        <v>151756</v>
      </c>
      <c r="K13" s="79">
        <f>F13*G13</f>
        <v>169180</v>
      </c>
      <c r="L13" s="80">
        <f>J13-K13</f>
        <v>-17424</v>
      </c>
      <c r="M13" s="44">
        <f>L13/K13</f>
        <v>-0.10299089726918076</v>
      </c>
    </row>
    <row r="14" spans="1:16" x14ac:dyDescent="0.35">
      <c r="A14" s="2" t="s">
        <v>96</v>
      </c>
      <c r="B14" s="2" t="s">
        <v>23</v>
      </c>
      <c r="C14" s="12" t="s">
        <v>86</v>
      </c>
      <c r="D14" s="77">
        <v>22007</v>
      </c>
      <c r="E14" s="78">
        <v>5</v>
      </c>
      <c r="F14" s="77">
        <v>20406</v>
      </c>
      <c r="G14" s="78">
        <v>5</v>
      </c>
      <c r="H14" s="79">
        <f>D14-F14</f>
        <v>1601</v>
      </c>
      <c r="I14" s="44">
        <f>H14/F14</f>
        <v>7.8457316475546407E-2</v>
      </c>
      <c r="J14" s="79">
        <f>D14*E14</f>
        <v>110035</v>
      </c>
      <c r="K14" s="79">
        <f>F14*G14</f>
        <v>102030</v>
      </c>
      <c r="L14" s="80">
        <f>J14-K14</f>
        <v>8005</v>
      </c>
      <c r="M14" s="44">
        <f>L14/K14</f>
        <v>7.8457316475546407E-2</v>
      </c>
    </row>
    <row r="15" spans="1:16" x14ac:dyDescent="0.35">
      <c r="A15" s="2" t="s">
        <v>17</v>
      </c>
      <c r="B15" s="2" t="s">
        <v>23</v>
      </c>
      <c r="C15" s="12" t="s">
        <v>18</v>
      </c>
      <c r="D15" s="77">
        <v>38883</v>
      </c>
      <c r="E15" s="78">
        <v>7</v>
      </c>
      <c r="F15" s="77">
        <v>37378</v>
      </c>
      <c r="G15" s="78">
        <v>8</v>
      </c>
      <c r="H15" s="79">
        <f>D15-F15</f>
        <v>1505</v>
      </c>
      <c r="I15" s="44">
        <f>H15/F15</f>
        <v>4.026432660923538E-2</v>
      </c>
      <c r="J15" s="79">
        <f>D15*E15</f>
        <v>272181</v>
      </c>
      <c r="K15" s="79">
        <f>F15*G15</f>
        <v>299024</v>
      </c>
      <c r="L15" s="80">
        <f>J15-K15</f>
        <v>-26843</v>
      </c>
      <c r="M15" s="44">
        <f>L15/K15</f>
        <v>-8.9768714216919038E-2</v>
      </c>
      <c r="O15" s="15"/>
      <c r="P15" s="16"/>
    </row>
    <row r="16" spans="1:16" x14ac:dyDescent="0.35">
      <c r="A16" s="2" t="s">
        <v>58</v>
      </c>
      <c r="B16" s="2" t="s">
        <v>23</v>
      </c>
      <c r="C16" s="12" t="s">
        <v>86</v>
      </c>
      <c r="D16" s="77">
        <v>16655</v>
      </c>
      <c r="E16" s="78">
        <v>9</v>
      </c>
      <c r="F16" s="77">
        <v>16193</v>
      </c>
      <c r="G16" s="78">
        <v>9</v>
      </c>
      <c r="H16" s="79">
        <f>D16-F16</f>
        <v>462</v>
      </c>
      <c r="I16" s="44">
        <f>H16/F16</f>
        <v>2.8530846662137961E-2</v>
      </c>
      <c r="J16" s="79">
        <f>D16*E16</f>
        <v>149895</v>
      </c>
      <c r="K16" s="79">
        <f>F16*G16</f>
        <v>145737</v>
      </c>
      <c r="L16" s="80">
        <f>J16-K16</f>
        <v>4158</v>
      </c>
      <c r="M16" s="44">
        <f>L16/K16</f>
        <v>2.8530846662137961E-2</v>
      </c>
      <c r="O16" s="15"/>
      <c r="P16" s="16"/>
    </row>
    <row r="17" spans="1:16" x14ac:dyDescent="0.35">
      <c r="A17" s="2" t="s">
        <v>43</v>
      </c>
      <c r="B17" s="2" t="s">
        <v>23</v>
      </c>
      <c r="C17" s="12" t="s">
        <v>86</v>
      </c>
      <c r="D17" s="77">
        <v>13775</v>
      </c>
      <c r="E17" s="78">
        <v>8</v>
      </c>
      <c r="F17" s="77">
        <v>13464</v>
      </c>
      <c r="G17" s="78">
        <v>8</v>
      </c>
      <c r="H17" s="79">
        <f>D17-F17</f>
        <v>311</v>
      </c>
      <c r="I17" s="44">
        <f>H17/F17</f>
        <v>2.309863339275104E-2</v>
      </c>
      <c r="J17" s="79">
        <f>D17*E17</f>
        <v>110200</v>
      </c>
      <c r="K17" s="79">
        <f>F17*G17</f>
        <v>107712</v>
      </c>
      <c r="L17" s="80">
        <f>J17-K17</f>
        <v>2488</v>
      </c>
      <c r="M17" s="44">
        <f>L17/K17</f>
        <v>2.309863339275104E-2</v>
      </c>
      <c r="O17" s="15"/>
      <c r="P17" s="16"/>
    </row>
    <row r="18" spans="1:16" x14ac:dyDescent="0.35">
      <c r="A18" s="2" t="s">
        <v>60</v>
      </c>
      <c r="B18" s="2" t="s">
        <v>23</v>
      </c>
      <c r="C18" s="12" t="s">
        <v>86</v>
      </c>
      <c r="D18" s="77">
        <v>34771</v>
      </c>
      <c r="E18" s="78">
        <v>12</v>
      </c>
      <c r="F18" s="77">
        <v>34495</v>
      </c>
      <c r="G18" s="78">
        <v>12</v>
      </c>
      <c r="H18" s="79">
        <f>D18-F18</f>
        <v>276</v>
      </c>
      <c r="I18" s="44">
        <f>H18/F18</f>
        <v>8.0011595883461364E-3</v>
      </c>
      <c r="J18" s="79">
        <f>D18*E18</f>
        <v>417252</v>
      </c>
      <c r="K18" s="79">
        <f>F18*G18</f>
        <v>413940</v>
      </c>
      <c r="L18" s="80">
        <f>J18-K18</f>
        <v>3312</v>
      </c>
      <c r="M18" s="44">
        <f>L18/K18</f>
        <v>8.0011595883461364E-3</v>
      </c>
      <c r="O18" s="15"/>
      <c r="P18" s="16"/>
    </row>
    <row r="19" spans="1:16" x14ac:dyDescent="0.35">
      <c r="A19" s="2" t="s">
        <v>32</v>
      </c>
      <c r="B19" s="2" t="s">
        <v>23</v>
      </c>
      <c r="C19" s="12" t="s">
        <v>38</v>
      </c>
      <c r="D19" s="77">
        <v>14647</v>
      </c>
      <c r="E19" s="78">
        <v>19</v>
      </c>
      <c r="F19" s="77">
        <v>14441</v>
      </c>
      <c r="G19" s="78">
        <v>19</v>
      </c>
      <c r="H19" s="79">
        <f>D19-F19</f>
        <v>206</v>
      </c>
      <c r="I19" s="44">
        <f>H19/F19</f>
        <v>1.4264940101101032E-2</v>
      </c>
      <c r="J19" s="79">
        <f>D19*E19</f>
        <v>278293</v>
      </c>
      <c r="K19" s="79">
        <f>F19*G19</f>
        <v>274379</v>
      </c>
      <c r="L19" s="80">
        <f>J19-K19</f>
        <v>3914</v>
      </c>
      <c r="M19" s="44">
        <f>L19/K19</f>
        <v>1.4264940101101032E-2</v>
      </c>
      <c r="O19" s="15"/>
      <c r="P19" s="16"/>
    </row>
    <row r="20" spans="1:16" x14ac:dyDescent="0.35">
      <c r="A20" s="2" t="s">
        <v>100</v>
      </c>
      <c r="B20" s="2" t="s">
        <v>23</v>
      </c>
      <c r="C20" s="12" t="s">
        <v>18</v>
      </c>
      <c r="D20" s="77">
        <v>12741</v>
      </c>
      <c r="E20" s="78">
        <v>13</v>
      </c>
      <c r="F20" s="77">
        <v>12807</v>
      </c>
      <c r="G20" s="78">
        <v>13</v>
      </c>
      <c r="H20" s="79">
        <f>D20-F20</f>
        <v>-66</v>
      </c>
      <c r="I20" s="44">
        <f>H20/F20</f>
        <v>-5.1534317170297489E-3</v>
      </c>
      <c r="J20" s="79">
        <f>D20*E20</f>
        <v>165633</v>
      </c>
      <c r="K20" s="79">
        <f>F20*G20</f>
        <v>166491</v>
      </c>
      <c r="L20" s="80">
        <f>J20-K20</f>
        <v>-858</v>
      </c>
      <c r="M20" s="44">
        <f>L20/K20</f>
        <v>-5.1534317170297489E-3</v>
      </c>
    </row>
    <row r="21" spans="1:16" x14ac:dyDescent="0.35">
      <c r="A21" s="2" t="s">
        <v>27</v>
      </c>
      <c r="B21" s="2" t="s">
        <v>23</v>
      </c>
      <c r="C21" s="12" t="s">
        <v>38</v>
      </c>
      <c r="D21" s="77">
        <v>14895</v>
      </c>
      <c r="E21" s="78">
        <v>12</v>
      </c>
      <c r="F21" s="77">
        <v>15389</v>
      </c>
      <c r="G21" s="78">
        <v>12</v>
      </c>
      <c r="H21" s="79">
        <f>D21-F21</f>
        <v>-494</v>
      </c>
      <c r="I21" s="44">
        <f>H21/F21</f>
        <v>-3.2100851257391642E-2</v>
      </c>
      <c r="J21" s="79">
        <f>D21*E21</f>
        <v>178740</v>
      </c>
      <c r="K21" s="79">
        <f>F21*G21</f>
        <v>184668</v>
      </c>
      <c r="L21" s="80">
        <f>J21-K21</f>
        <v>-5928</v>
      </c>
      <c r="M21" s="44">
        <f>L21/K21</f>
        <v>-3.2100851257391642E-2</v>
      </c>
    </row>
    <row r="22" spans="1:16" x14ac:dyDescent="0.35">
      <c r="A22" s="2" t="s">
        <v>44</v>
      </c>
      <c r="B22" s="2" t="s">
        <v>23</v>
      </c>
      <c r="C22" s="12" t="s">
        <v>86</v>
      </c>
      <c r="D22" s="77">
        <v>29178</v>
      </c>
      <c r="E22" s="78">
        <v>14</v>
      </c>
      <c r="F22" s="77">
        <v>30724</v>
      </c>
      <c r="G22" s="78">
        <v>14</v>
      </c>
      <c r="H22" s="79">
        <f>D22-F22</f>
        <v>-1546</v>
      </c>
      <c r="I22" s="44">
        <f>H22/F22</f>
        <v>-5.0318968884259865E-2</v>
      </c>
      <c r="J22" s="79">
        <f>D22*E22</f>
        <v>408492</v>
      </c>
      <c r="K22" s="79">
        <f>F22*G22</f>
        <v>430136</v>
      </c>
      <c r="L22" s="80">
        <f>J22-K22</f>
        <v>-21644</v>
      </c>
      <c r="M22" s="44">
        <f>L22/K22</f>
        <v>-5.0318968884259865E-2</v>
      </c>
    </row>
    <row r="23" spans="1:16" x14ac:dyDescent="0.35">
      <c r="A23" s="2" t="s">
        <v>28</v>
      </c>
      <c r="B23" s="2" t="s">
        <v>23</v>
      </c>
      <c r="C23" s="12" t="s">
        <v>38</v>
      </c>
      <c r="D23" s="77">
        <v>14088</v>
      </c>
      <c r="E23" s="78">
        <v>12</v>
      </c>
      <c r="F23" s="77">
        <v>16371</v>
      </c>
      <c r="G23" s="78">
        <v>12</v>
      </c>
      <c r="H23" s="79">
        <f>D23-F23</f>
        <v>-2283</v>
      </c>
      <c r="I23" s="44">
        <f>H23/F23</f>
        <v>-0.13945391240608393</v>
      </c>
      <c r="J23" s="79">
        <f>D23*E23</f>
        <v>169056</v>
      </c>
      <c r="K23" s="79">
        <f>F23*G23</f>
        <v>196452</v>
      </c>
      <c r="L23" s="80">
        <f>J23-K23</f>
        <v>-27396</v>
      </c>
      <c r="M23" s="44">
        <f>L23/K23</f>
        <v>-0.13945391240608393</v>
      </c>
    </row>
    <row r="24" spans="1:16" x14ac:dyDescent="0.35">
      <c r="A24" s="2" t="s">
        <v>55</v>
      </c>
      <c r="B24" s="2" t="s">
        <v>23</v>
      </c>
      <c r="C24" s="12" t="s">
        <v>86</v>
      </c>
      <c r="D24" s="77">
        <v>25470</v>
      </c>
      <c r="E24" s="78">
        <v>11</v>
      </c>
      <c r="F24" s="77">
        <v>27869</v>
      </c>
      <c r="G24" s="78">
        <v>11</v>
      </c>
      <c r="H24" s="79">
        <f>D24-F24</f>
        <v>-2399</v>
      </c>
      <c r="I24" s="44">
        <f>H24/F24</f>
        <v>-8.6081308981305393E-2</v>
      </c>
      <c r="J24" s="79">
        <f>D24*E24</f>
        <v>280170</v>
      </c>
      <c r="K24" s="79">
        <f>F24*G24</f>
        <v>306559</v>
      </c>
      <c r="L24" s="80">
        <f>J24-K24</f>
        <v>-26389</v>
      </c>
      <c r="M24" s="44">
        <f>L24/K24</f>
        <v>-8.6081308981305393E-2</v>
      </c>
    </row>
    <row r="25" spans="1:16" x14ac:dyDescent="0.35">
      <c r="A25" s="2" t="s">
        <v>50</v>
      </c>
      <c r="B25" s="2" t="s">
        <v>23</v>
      </c>
      <c r="C25" s="12" t="s">
        <v>86</v>
      </c>
      <c r="D25" s="77">
        <v>35847</v>
      </c>
      <c r="E25" s="78">
        <v>11</v>
      </c>
      <c r="F25" s="77">
        <v>38272</v>
      </c>
      <c r="G25" s="78">
        <v>11</v>
      </c>
      <c r="H25" s="79">
        <f>D25-F25</f>
        <v>-2425</v>
      </c>
      <c r="I25" s="44">
        <f>H25/F25</f>
        <v>-6.33622491638796E-2</v>
      </c>
      <c r="J25" s="79">
        <f>D25*E25</f>
        <v>394317</v>
      </c>
      <c r="K25" s="79">
        <f>F25*G25</f>
        <v>420992</v>
      </c>
      <c r="L25" s="80">
        <f>J25-K25</f>
        <v>-26675</v>
      </c>
      <c r="M25" s="44">
        <f>L25/K25</f>
        <v>-6.33622491638796E-2</v>
      </c>
      <c r="O25" s="15"/>
      <c r="P25" s="16"/>
    </row>
    <row r="26" spans="1:16" x14ac:dyDescent="0.35">
      <c r="A26" s="2" t="s">
        <v>99</v>
      </c>
      <c r="B26" s="2" t="s">
        <v>23</v>
      </c>
      <c r="C26" s="12" t="s">
        <v>38</v>
      </c>
      <c r="D26" s="77">
        <v>21323</v>
      </c>
      <c r="E26" s="78">
        <v>2</v>
      </c>
      <c r="F26" s="77">
        <v>29518</v>
      </c>
      <c r="G26" s="78">
        <v>2</v>
      </c>
      <c r="H26" s="79">
        <f>D26-F26</f>
        <v>-8195</v>
      </c>
      <c r="I26" s="44">
        <f>H26/F26</f>
        <v>-0.27762721051561756</v>
      </c>
      <c r="J26" s="79">
        <f>D26*E26</f>
        <v>42646</v>
      </c>
      <c r="K26" s="79">
        <f>F26*G26</f>
        <v>59036</v>
      </c>
      <c r="L26" s="80">
        <f>J26-K26</f>
        <v>-16390</v>
      </c>
      <c r="M26" s="44">
        <f>L26/K26</f>
        <v>-0.27762721051561756</v>
      </c>
    </row>
    <row r="27" spans="1:16" x14ac:dyDescent="0.35">
      <c r="A27" s="2" t="s">
        <v>33</v>
      </c>
      <c r="B27" s="2" t="s">
        <v>106</v>
      </c>
      <c r="C27" s="12" t="s">
        <v>38</v>
      </c>
      <c r="D27" s="77">
        <v>13930</v>
      </c>
      <c r="E27" s="78">
        <v>19</v>
      </c>
      <c r="F27" s="77">
        <v>13801</v>
      </c>
      <c r="G27" s="78">
        <v>18</v>
      </c>
      <c r="H27" s="79">
        <f>D27-F27</f>
        <v>129</v>
      </c>
      <c r="I27" s="44">
        <f>H27/F27</f>
        <v>9.347148757336424E-3</v>
      </c>
      <c r="J27" s="79">
        <f>D27*E27</f>
        <v>264670</v>
      </c>
      <c r="K27" s="79">
        <f>F27*G27</f>
        <v>248418</v>
      </c>
      <c r="L27" s="80">
        <f>J27-K27</f>
        <v>16252</v>
      </c>
      <c r="M27" s="44">
        <f>L27/K27</f>
        <v>6.5421990354966222E-2</v>
      </c>
    </row>
    <row r="28" spans="1:16" x14ac:dyDescent="0.35">
      <c r="A28" s="2" t="s">
        <v>98</v>
      </c>
      <c r="B28" s="2" t="s">
        <v>106</v>
      </c>
      <c r="C28" s="12" t="s">
        <v>78</v>
      </c>
      <c r="D28" s="77">
        <v>12493</v>
      </c>
      <c r="E28" s="78">
        <v>12</v>
      </c>
      <c r="F28" s="77">
        <v>13648</v>
      </c>
      <c r="G28" s="78">
        <v>12</v>
      </c>
      <c r="H28" s="79">
        <f>D28-F28</f>
        <v>-1155</v>
      </c>
      <c r="I28" s="44">
        <f>H28/F28</f>
        <v>-8.462778429073857E-2</v>
      </c>
      <c r="J28" s="79">
        <f>D28*E28</f>
        <v>149916</v>
      </c>
      <c r="K28" s="79">
        <f>F28*G28</f>
        <v>163776</v>
      </c>
      <c r="L28" s="80">
        <f>J28-K28</f>
        <v>-13860</v>
      </c>
      <c r="M28" s="44">
        <f>L28/K28</f>
        <v>-8.462778429073857E-2</v>
      </c>
    </row>
    <row r="29" spans="1:16" x14ac:dyDescent="0.35">
      <c r="A29" s="2" t="s">
        <v>46</v>
      </c>
      <c r="B29" s="2" t="s">
        <v>106</v>
      </c>
      <c r="C29" s="12" t="s">
        <v>86</v>
      </c>
      <c r="D29" s="77">
        <v>14846</v>
      </c>
      <c r="E29" s="78">
        <v>6</v>
      </c>
      <c r="F29" s="77">
        <v>16396</v>
      </c>
      <c r="G29" s="78">
        <v>6</v>
      </c>
      <c r="H29" s="79">
        <f>D29-F29</f>
        <v>-1550</v>
      </c>
      <c r="I29" s="44">
        <f>H29/F29</f>
        <v>-9.4535252500609901E-2</v>
      </c>
      <c r="J29" s="79">
        <f>D29*E29</f>
        <v>89076</v>
      </c>
      <c r="K29" s="79">
        <f>F29*G29</f>
        <v>98376</v>
      </c>
      <c r="L29" s="80">
        <f>J29-K29</f>
        <v>-9300</v>
      </c>
      <c r="M29" s="44">
        <f>L29/K29</f>
        <v>-9.4535252500609901E-2</v>
      </c>
    </row>
    <row r="30" spans="1:16" x14ac:dyDescent="0.35">
      <c r="A30" s="2" t="s">
        <v>30</v>
      </c>
      <c r="B30" s="2" t="s">
        <v>106</v>
      </c>
      <c r="C30" s="12" t="s">
        <v>38</v>
      </c>
      <c r="D30" s="77">
        <v>5689</v>
      </c>
      <c r="E30" s="78">
        <v>13</v>
      </c>
      <c r="F30" s="77">
        <v>7246</v>
      </c>
      <c r="G30" s="78">
        <v>12</v>
      </c>
      <c r="H30" s="79">
        <f>D30-F30</f>
        <v>-1557</v>
      </c>
      <c r="I30" s="44">
        <f>H30/F30</f>
        <v>-0.21487717361302788</v>
      </c>
      <c r="J30" s="79">
        <f>D30*E30</f>
        <v>73957</v>
      </c>
      <c r="K30" s="79">
        <f>F30*G30</f>
        <v>86952</v>
      </c>
      <c r="L30" s="80">
        <f>J30-K30</f>
        <v>-12995</v>
      </c>
      <c r="M30" s="44">
        <f>L30/K30</f>
        <v>-0.14945027141411354</v>
      </c>
    </row>
    <row r="31" spans="1:16" x14ac:dyDescent="0.35">
      <c r="A31" s="2" t="s">
        <v>59</v>
      </c>
      <c r="B31" s="2" t="s">
        <v>106</v>
      </c>
      <c r="C31" s="12" t="s">
        <v>86</v>
      </c>
      <c r="D31" s="77">
        <v>9686</v>
      </c>
      <c r="E31" s="78">
        <v>5</v>
      </c>
      <c r="F31" s="77">
        <v>12862</v>
      </c>
      <c r="G31" s="78">
        <v>4</v>
      </c>
      <c r="H31" s="79">
        <f>D31-F31</f>
        <v>-3176</v>
      </c>
      <c r="I31" s="44">
        <f>H31/F31</f>
        <v>-0.2469289379567719</v>
      </c>
      <c r="J31" s="79">
        <f>D31*E31</f>
        <v>48430</v>
      </c>
      <c r="K31" s="79">
        <f>F31*G31</f>
        <v>51448</v>
      </c>
      <c r="L31" s="80">
        <f>J31-K31</f>
        <v>-3018</v>
      </c>
      <c r="M31" s="44">
        <f>L31/K31</f>
        <v>-5.866117244596486E-2</v>
      </c>
    </row>
    <row r="32" spans="1:16" x14ac:dyDescent="0.35">
      <c r="A32" s="2" t="s">
        <v>67</v>
      </c>
      <c r="B32" s="2" t="s">
        <v>72</v>
      </c>
      <c r="C32" s="12" t="s">
        <v>68</v>
      </c>
      <c r="D32" s="77">
        <v>29284</v>
      </c>
      <c r="E32" s="78">
        <v>11</v>
      </c>
      <c r="F32" s="77">
        <v>29754</v>
      </c>
      <c r="G32" s="78">
        <v>11</v>
      </c>
      <c r="H32" s="79">
        <f>D32-F32</f>
        <v>-470</v>
      </c>
      <c r="I32" s="44">
        <f>H32/F32</f>
        <v>-1.5796195469516702E-2</v>
      </c>
      <c r="J32" s="79">
        <f>D32*E32</f>
        <v>322124</v>
      </c>
      <c r="K32" s="79">
        <f>F32*G32</f>
        <v>327294</v>
      </c>
      <c r="L32" s="80">
        <f>J32-K32</f>
        <v>-5170</v>
      </c>
      <c r="M32" s="44">
        <f>L32/K32</f>
        <v>-1.5796195469516702E-2</v>
      </c>
    </row>
    <row r="33" spans="1:16" x14ac:dyDescent="0.35">
      <c r="A33" s="2" t="s">
        <v>35</v>
      </c>
      <c r="B33" s="2" t="s">
        <v>72</v>
      </c>
      <c r="C33" s="12" t="s">
        <v>38</v>
      </c>
      <c r="D33" s="77">
        <v>15693</v>
      </c>
      <c r="E33" s="78">
        <v>19</v>
      </c>
      <c r="F33" s="77">
        <v>17065</v>
      </c>
      <c r="G33" s="78">
        <v>19</v>
      </c>
      <c r="H33" s="79">
        <f>D33-F33</f>
        <v>-1372</v>
      </c>
      <c r="I33" s="44">
        <f>H33/F33</f>
        <v>-8.0398476413712283E-2</v>
      </c>
      <c r="J33" s="79">
        <f>D33*E33</f>
        <v>298167</v>
      </c>
      <c r="K33" s="79">
        <f>F33*G33</f>
        <v>324235</v>
      </c>
      <c r="L33" s="80">
        <f>J33-K33</f>
        <v>-26068</v>
      </c>
      <c r="M33" s="44">
        <f>L33/K33</f>
        <v>-8.0398476413712283E-2</v>
      </c>
    </row>
    <row r="34" spans="1:16" x14ac:dyDescent="0.35">
      <c r="A34" s="97" t="s">
        <v>37</v>
      </c>
      <c r="B34" s="97" t="s">
        <v>72</v>
      </c>
      <c r="C34" s="162" t="s">
        <v>38</v>
      </c>
      <c r="D34" s="77">
        <v>3592</v>
      </c>
      <c r="E34" s="78">
        <v>13</v>
      </c>
      <c r="F34" s="77">
        <v>5106</v>
      </c>
      <c r="G34" s="78">
        <v>13</v>
      </c>
      <c r="H34" s="79">
        <f>D34-F34</f>
        <v>-1514</v>
      </c>
      <c r="I34" s="44">
        <f>H34/F34</f>
        <v>-0.29651390520955739</v>
      </c>
      <c r="J34" s="79">
        <f>D34*E34</f>
        <v>46696</v>
      </c>
      <c r="K34" s="79">
        <f>F34*G34</f>
        <v>66378</v>
      </c>
      <c r="L34" s="92">
        <f>J34-K34</f>
        <v>-19682</v>
      </c>
      <c r="M34" s="44">
        <f>L34/K34</f>
        <v>-0.29651390520955739</v>
      </c>
      <c r="O34" s="15"/>
      <c r="P34" s="16"/>
    </row>
    <row r="35" spans="1:16" x14ac:dyDescent="0.35">
      <c r="A35" s="2" t="s">
        <v>88</v>
      </c>
      <c r="B35" s="2" t="s">
        <v>72</v>
      </c>
      <c r="C35" s="12" t="s">
        <v>78</v>
      </c>
      <c r="D35" s="77">
        <v>27188</v>
      </c>
      <c r="E35" s="78">
        <v>12</v>
      </c>
      <c r="F35" s="77">
        <v>30064</v>
      </c>
      <c r="G35" s="78">
        <v>12</v>
      </c>
      <c r="H35" s="79">
        <f>D35-F35</f>
        <v>-2876</v>
      </c>
      <c r="I35" s="44">
        <f>H35/F35</f>
        <v>-9.5662586482171366E-2</v>
      </c>
      <c r="J35" s="79">
        <f>D35*E35</f>
        <v>326256</v>
      </c>
      <c r="K35" s="79">
        <f>F35*G35</f>
        <v>360768</v>
      </c>
      <c r="L35" s="80">
        <f>J35-K35</f>
        <v>-34512</v>
      </c>
      <c r="M35" s="44">
        <f>L35/K35</f>
        <v>-9.5662586482171366E-2</v>
      </c>
    </row>
    <row r="36" spans="1:16" x14ac:dyDescent="0.35">
      <c r="A36" s="2" t="s">
        <v>34</v>
      </c>
      <c r="B36" s="2" t="s">
        <v>72</v>
      </c>
      <c r="C36" s="12" t="s">
        <v>38</v>
      </c>
      <c r="D36" s="77">
        <v>24926</v>
      </c>
      <c r="E36" s="78">
        <v>18</v>
      </c>
      <c r="F36" s="77">
        <v>28003</v>
      </c>
      <c r="G36" s="78">
        <v>18</v>
      </c>
      <c r="H36" s="79">
        <f>D36-F36</f>
        <v>-3077</v>
      </c>
      <c r="I36" s="44">
        <f>H36/F36</f>
        <v>-0.10988108416955326</v>
      </c>
      <c r="J36" s="79">
        <f>D36*E36</f>
        <v>448668</v>
      </c>
      <c r="K36" s="79">
        <f>F36*G36</f>
        <v>504054</v>
      </c>
      <c r="L36" s="80">
        <f>J36-K36</f>
        <v>-55386</v>
      </c>
      <c r="M36" s="44">
        <f>L36/K36</f>
        <v>-0.10988108416955326</v>
      </c>
    </row>
    <row r="37" spans="1:16" x14ac:dyDescent="0.35">
      <c r="A37" s="2" t="s">
        <v>77</v>
      </c>
      <c r="B37" s="2" t="s">
        <v>72</v>
      </c>
      <c r="C37" s="12" t="s">
        <v>78</v>
      </c>
      <c r="D37" s="77">
        <v>31061</v>
      </c>
      <c r="E37" s="78">
        <v>12</v>
      </c>
      <c r="F37" s="77">
        <v>34473</v>
      </c>
      <c r="G37" s="78">
        <v>12</v>
      </c>
      <c r="H37" s="79">
        <f>D37-F37</f>
        <v>-3412</v>
      </c>
      <c r="I37" s="44">
        <f>H37/F37</f>
        <v>-9.8976010210889684E-2</v>
      </c>
      <c r="J37" s="79">
        <f>D37*E37</f>
        <v>372732</v>
      </c>
      <c r="K37" s="79">
        <f>F37*G37</f>
        <v>413676</v>
      </c>
      <c r="L37" s="80">
        <f>J37-K37</f>
        <v>-40944</v>
      </c>
      <c r="M37" s="44">
        <f>L37/K37</f>
        <v>-9.8976010210889684E-2</v>
      </c>
      <c r="O37" s="15"/>
      <c r="P37" s="16"/>
    </row>
    <row r="38" spans="1:16" x14ac:dyDescent="0.35">
      <c r="A38" s="2" t="s">
        <v>57</v>
      </c>
      <c r="B38" s="2" t="s">
        <v>22</v>
      </c>
      <c r="C38" s="12" t="s">
        <v>86</v>
      </c>
      <c r="D38" s="77">
        <v>22321</v>
      </c>
      <c r="E38" s="78">
        <v>12</v>
      </c>
      <c r="F38" s="77">
        <v>21658</v>
      </c>
      <c r="G38" s="78">
        <v>12</v>
      </c>
      <c r="H38" s="79">
        <f>D38-F38</f>
        <v>663</v>
      </c>
      <c r="I38" s="44">
        <f>H38/F38</f>
        <v>3.0612244897959183E-2</v>
      </c>
      <c r="J38" s="79">
        <f>D38*E38</f>
        <v>267852</v>
      </c>
      <c r="K38" s="79">
        <f>F38*G38</f>
        <v>259896</v>
      </c>
      <c r="L38" s="80">
        <f>J38-K38</f>
        <v>7956</v>
      </c>
      <c r="M38" s="44">
        <f>L38/K38</f>
        <v>3.0612244897959183E-2</v>
      </c>
    </row>
    <row r="39" spans="1:16" x14ac:dyDescent="0.35">
      <c r="A39" s="2" t="s">
        <v>42</v>
      </c>
      <c r="B39" s="2" t="s">
        <v>22</v>
      </c>
      <c r="C39" s="12" t="s">
        <v>86</v>
      </c>
      <c r="D39" s="77">
        <v>8456</v>
      </c>
      <c r="E39" s="78">
        <v>10</v>
      </c>
      <c r="F39" s="77">
        <v>8423</v>
      </c>
      <c r="G39" s="78">
        <v>10</v>
      </c>
      <c r="H39" s="79">
        <f>D39-F39</f>
        <v>33</v>
      </c>
      <c r="I39" s="44">
        <f>H39/F39</f>
        <v>3.917843998575329E-3</v>
      </c>
      <c r="J39" s="79">
        <f>D39*E39</f>
        <v>84560</v>
      </c>
      <c r="K39" s="79">
        <f>F39*G39</f>
        <v>84230</v>
      </c>
      <c r="L39" s="80">
        <f>J39-K39</f>
        <v>330</v>
      </c>
      <c r="M39" s="44">
        <f>L39/K39</f>
        <v>3.917843998575329E-3</v>
      </c>
    </row>
    <row r="40" spans="1:16" x14ac:dyDescent="0.35">
      <c r="A40" s="2" t="s">
        <v>51</v>
      </c>
      <c r="B40" s="2" t="s">
        <v>22</v>
      </c>
      <c r="C40" s="12" t="s">
        <v>86</v>
      </c>
      <c r="D40" s="77">
        <v>10159</v>
      </c>
      <c r="E40" s="78">
        <v>10</v>
      </c>
      <c r="F40" s="77">
        <v>10437</v>
      </c>
      <c r="G40" s="78">
        <v>10</v>
      </c>
      <c r="H40" s="79">
        <f>D40-F40</f>
        <v>-278</v>
      </c>
      <c r="I40" s="44">
        <f>H40/F40</f>
        <v>-2.6636006515282168E-2</v>
      </c>
      <c r="J40" s="79">
        <f>D40*E40</f>
        <v>101590</v>
      </c>
      <c r="K40" s="79">
        <f>F40*G40</f>
        <v>104370</v>
      </c>
      <c r="L40" s="80">
        <f>J40-K40</f>
        <v>-2780</v>
      </c>
      <c r="M40" s="44">
        <f>L40/K40</f>
        <v>-2.6636006515282168E-2</v>
      </c>
      <c r="O40" s="15"/>
      <c r="P40" s="16"/>
    </row>
    <row r="41" spans="1:16" x14ac:dyDescent="0.35">
      <c r="A41" s="2" t="s">
        <v>13</v>
      </c>
      <c r="B41" s="2" t="s">
        <v>22</v>
      </c>
      <c r="C41" s="12" t="s">
        <v>18</v>
      </c>
      <c r="D41" s="77">
        <v>10970</v>
      </c>
      <c r="E41" s="78">
        <v>11</v>
      </c>
      <c r="F41" s="77">
        <v>13110</v>
      </c>
      <c r="G41" s="78">
        <v>11</v>
      </c>
      <c r="H41" s="79">
        <f>D41-F41</f>
        <v>-2140</v>
      </c>
      <c r="I41" s="44">
        <f>H41/F41</f>
        <v>-0.16323417238749047</v>
      </c>
      <c r="J41" s="79">
        <f>D41*E41</f>
        <v>120670</v>
      </c>
      <c r="K41" s="79">
        <f>F41*G41</f>
        <v>144210</v>
      </c>
      <c r="L41" s="80">
        <f>J41-K41</f>
        <v>-23540</v>
      </c>
      <c r="M41" s="44">
        <f>L41/K41</f>
        <v>-0.16323417238749047</v>
      </c>
    </row>
    <row r="42" spans="1:16" x14ac:dyDescent="0.35">
      <c r="A42" s="2" t="s">
        <v>26</v>
      </c>
      <c r="B42" s="2" t="s">
        <v>21</v>
      </c>
      <c r="C42" s="12" t="s">
        <v>38</v>
      </c>
      <c r="D42" s="77">
        <v>34893</v>
      </c>
      <c r="E42" s="78">
        <v>2</v>
      </c>
      <c r="F42" s="77">
        <v>15643</v>
      </c>
      <c r="G42" s="78">
        <v>6</v>
      </c>
      <c r="H42" s="79">
        <f>D42-F42</f>
        <v>19250</v>
      </c>
      <c r="I42" s="44">
        <f>H42/F42</f>
        <v>1.2305823691107844</v>
      </c>
      <c r="J42" s="79">
        <f>D42*E42</f>
        <v>69786</v>
      </c>
      <c r="K42" s="79">
        <f>F42*G42</f>
        <v>93858</v>
      </c>
      <c r="L42" s="80">
        <f>J42-K42</f>
        <v>-24072</v>
      </c>
      <c r="M42" s="44">
        <f>L42/K42</f>
        <v>-0.25647254362973854</v>
      </c>
    </row>
    <row r="43" spans="1:16" x14ac:dyDescent="0.35">
      <c r="A43" s="2" t="s">
        <v>29</v>
      </c>
      <c r="B43" s="2" t="s">
        <v>21</v>
      </c>
      <c r="C43" s="12" t="s">
        <v>38</v>
      </c>
      <c r="D43" s="77">
        <v>28719</v>
      </c>
      <c r="E43" s="78">
        <v>18</v>
      </c>
      <c r="F43" s="77">
        <v>29668</v>
      </c>
      <c r="G43" s="78">
        <v>18</v>
      </c>
      <c r="H43" s="79">
        <f>D43-F43</f>
        <v>-949</v>
      </c>
      <c r="I43" s="44">
        <f>H43/F43</f>
        <v>-3.1987326412296076E-2</v>
      </c>
      <c r="J43" s="79">
        <f>D43*E43</f>
        <v>516942</v>
      </c>
      <c r="K43" s="79">
        <f>F43*G43</f>
        <v>534024</v>
      </c>
      <c r="L43" s="80">
        <f>J43-K43</f>
        <v>-17082</v>
      </c>
      <c r="M43" s="44">
        <f>L43/K43</f>
        <v>-3.1987326412296076E-2</v>
      </c>
    </row>
    <row r="44" spans="1:16" x14ac:dyDescent="0.35">
      <c r="A44" s="2" t="s">
        <v>14</v>
      </c>
      <c r="B44" s="2" t="s">
        <v>21</v>
      </c>
      <c r="C44" s="12" t="s">
        <v>18</v>
      </c>
      <c r="D44" s="77">
        <v>29151</v>
      </c>
      <c r="E44" s="78">
        <v>25</v>
      </c>
      <c r="F44" s="77">
        <v>31169</v>
      </c>
      <c r="G44" s="78">
        <v>25</v>
      </c>
      <c r="H44" s="79">
        <f>D44-F44</f>
        <v>-2018</v>
      </c>
      <c r="I44" s="44">
        <f>H44/F44</f>
        <v>-6.4743815970996821E-2</v>
      </c>
      <c r="J44" s="79">
        <f>D44*E44</f>
        <v>728775</v>
      </c>
      <c r="K44" s="79">
        <f>F44*G44</f>
        <v>779225</v>
      </c>
      <c r="L44" s="80">
        <f>J44-K44</f>
        <v>-50450</v>
      </c>
      <c r="M44" s="44">
        <f>L44/K44</f>
        <v>-6.4743815970996821E-2</v>
      </c>
    </row>
    <row r="45" spans="1:16" x14ac:dyDescent="0.35">
      <c r="A45" s="2" t="s">
        <v>52</v>
      </c>
      <c r="B45" s="2" t="s">
        <v>21</v>
      </c>
      <c r="C45" s="12" t="s">
        <v>86</v>
      </c>
      <c r="D45" s="77">
        <v>32366</v>
      </c>
      <c r="E45" s="78">
        <v>17</v>
      </c>
      <c r="F45" s="77">
        <v>36075</v>
      </c>
      <c r="G45" s="78">
        <v>17</v>
      </c>
      <c r="H45" s="79">
        <f>D45-F45</f>
        <v>-3709</v>
      </c>
      <c r="I45" s="44">
        <f>H45/F45</f>
        <v>-0.10281358281358281</v>
      </c>
      <c r="J45" s="79">
        <f>D45*E45</f>
        <v>550222</v>
      </c>
      <c r="K45" s="79">
        <f>F45*G45</f>
        <v>613275</v>
      </c>
      <c r="L45" s="80">
        <f>J45-K45</f>
        <v>-63053</v>
      </c>
      <c r="M45" s="44">
        <f>L45/K45</f>
        <v>-0.10281358281358281</v>
      </c>
    </row>
    <row r="46" spans="1:16" x14ac:dyDescent="0.35">
      <c r="A46" s="2" t="s">
        <v>25</v>
      </c>
      <c r="B46" s="2" t="s">
        <v>21</v>
      </c>
      <c r="C46" s="12" t="s">
        <v>38</v>
      </c>
      <c r="D46" s="77">
        <v>17592</v>
      </c>
      <c r="E46" s="78">
        <v>12</v>
      </c>
      <c r="F46" s="77">
        <v>23228</v>
      </c>
      <c r="G46" s="78">
        <v>12</v>
      </c>
      <c r="H46" s="79">
        <f>D46-F46</f>
        <v>-5636</v>
      </c>
      <c r="I46" s="44">
        <f>H46/F46</f>
        <v>-0.24263819528155675</v>
      </c>
      <c r="J46" s="79">
        <f>D46*E46</f>
        <v>211104</v>
      </c>
      <c r="K46" s="79">
        <f>F46*G46</f>
        <v>278736</v>
      </c>
      <c r="L46" s="80">
        <f>J46-K46</f>
        <v>-67632</v>
      </c>
      <c r="M46" s="44">
        <f>L46/K46</f>
        <v>-0.24263819528155675</v>
      </c>
    </row>
    <row r="47" spans="1:16" x14ac:dyDescent="0.35">
      <c r="A47" s="2" t="s">
        <v>31</v>
      </c>
      <c r="B47" s="2" t="s">
        <v>39</v>
      </c>
      <c r="C47" s="12" t="s">
        <v>38</v>
      </c>
      <c r="D47" s="77">
        <v>4632</v>
      </c>
      <c r="E47" s="78">
        <v>19</v>
      </c>
      <c r="F47" s="77">
        <v>4742</v>
      </c>
      <c r="G47" s="78">
        <v>18</v>
      </c>
      <c r="H47" s="79">
        <f>D47-F47</f>
        <v>-110</v>
      </c>
      <c r="I47" s="44">
        <f>H47/F47</f>
        <v>-2.3196963306621677E-2</v>
      </c>
      <c r="J47" s="79">
        <f>D47*E47</f>
        <v>88008</v>
      </c>
      <c r="K47" s="79">
        <f>F47*G47</f>
        <v>85356</v>
      </c>
      <c r="L47" s="80">
        <f>J47-K47</f>
        <v>2652</v>
      </c>
      <c r="M47" s="44">
        <f>L47/K47</f>
        <v>3.1069872065232672E-2</v>
      </c>
    </row>
    <row r="48" spans="1:16" x14ac:dyDescent="0.35">
      <c r="A48" s="2" t="s">
        <v>65</v>
      </c>
      <c r="B48" s="2" t="s">
        <v>39</v>
      </c>
      <c r="C48" s="12" t="s">
        <v>66</v>
      </c>
      <c r="D48" s="77">
        <v>7825</v>
      </c>
      <c r="E48" s="78">
        <v>10</v>
      </c>
      <c r="F48" s="77">
        <v>8386</v>
      </c>
      <c r="G48" s="78">
        <v>10</v>
      </c>
      <c r="H48" s="79">
        <f>D48-F48</f>
        <v>-561</v>
      </c>
      <c r="I48" s="44">
        <f>H48/F48</f>
        <v>-6.6897209635106133E-2</v>
      </c>
      <c r="J48" s="79">
        <f>D48*E48</f>
        <v>78250</v>
      </c>
      <c r="K48" s="79">
        <f>F48*G48</f>
        <v>83860</v>
      </c>
      <c r="L48" s="80">
        <f>J48-K48</f>
        <v>-5610</v>
      </c>
      <c r="M48" s="44">
        <f>L48/K48</f>
        <v>-6.6897209635106133E-2</v>
      </c>
    </row>
    <row r="49" spans="1:16" x14ac:dyDescent="0.35">
      <c r="A49" s="2" t="s">
        <v>36</v>
      </c>
      <c r="B49" s="2" t="s">
        <v>39</v>
      </c>
      <c r="C49" s="12" t="s">
        <v>38</v>
      </c>
      <c r="D49" s="77">
        <v>5586</v>
      </c>
      <c r="E49" s="78">
        <v>19</v>
      </c>
      <c r="F49" s="77">
        <v>6148</v>
      </c>
      <c r="G49" s="78">
        <v>18</v>
      </c>
      <c r="H49" s="79">
        <f>D49-F49</f>
        <v>-562</v>
      </c>
      <c r="I49" s="44">
        <f>H49/F49</f>
        <v>-9.141184124918672E-2</v>
      </c>
      <c r="J49" s="79">
        <f>D49*E49</f>
        <v>106134</v>
      </c>
      <c r="K49" s="79">
        <f>F49*G49</f>
        <v>110664</v>
      </c>
      <c r="L49" s="80">
        <f>J49-K49</f>
        <v>-4530</v>
      </c>
      <c r="M49" s="44">
        <f>L49/K49</f>
        <v>-4.0934721318585991E-2</v>
      </c>
    </row>
    <row r="50" spans="1:16" x14ac:dyDescent="0.35">
      <c r="A50" s="2" t="s">
        <v>63</v>
      </c>
      <c r="B50" s="2" t="s">
        <v>107</v>
      </c>
      <c r="C50" s="12" t="s">
        <v>64</v>
      </c>
      <c r="D50" s="77">
        <v>8150</v>
      </c>
      <c r="E50" s="78">
        <v>7</v>
      </c>
      <c r="F50" s="77">
        <v>9133</v>
      </c>
      <c r="G50" s="78">
        <v>7</v>
      </c>
      <c r="H50" s="79">
        <f>D50-F50</f>
        <v>-983</v>
      </c>
      <c r="I50" s="44">
        <f>H50/F50</f>
        <v>-0.10763166538924779</v>
      </c>
      <c r="J50" s="79">
        <f>D50*E50</f>
        <v>57050</v>
      </c>
      <c r="K50" s="79">
        <f>F50*G50</f>
        <v>63931</v>
      </c>
      <c r="L50" s="80">
        <f>J50-K50</f>
        <v>-6881</v>
      </c>
      <c r="M50" s="44">
        <f>L50/K50</f>
        <v>-0.10763166538924779</v>
      </c>
      <c r="O50" s="15"/>
      <c r="P50" s="16"/>
    </row>
    <row r="51" spans="1:16" x14ac:dyDescent="0.35">
      <c r="A51" s="2" t="s">
        <v>40</v>
      </c>
      <c r="B51" s="2" t="s">
        <v>108</v>
      </c>
      <c r="C51" s="12" t="s">
        <v>87</v>
      </c>
      <c r="D51" s="77">
        <v>26208</v>
      </c>
      <c r="E51" s="78">
        <v>52</v>
      </c>
      <c r="F51" s="77">
        <v>28759</v>
      </c>
      <c r="G51" s="78">
        <v>52</v>
      </c>
      <c r="H51" s="79">
        <f>D51-F51</f>
        <v>-2551</v>
      </c>
      <c r="I51" s="44">
        <f>H51/F51</f>
        <v>-8.8702666991202758E-2</v>
      </c>
      <c r="J51" s="79">
        <f>D51*E51</f>
        <v>1362816</v>
      </c>
      <c r="K51" s="79">
        <f>F51*G51</f>
        <v>1495468</v>
      </c>
      <c r="L51" s="80">
        <f>J51-K51</f>
        <v>-132652</v>
      </c>
      <c r="M51" s="44">
        <f>L51/K51</f>
        <v>-8.8702666991202758E-2</v>
      </c>
    </row>
    <row r="52" spans="1:16" x14ac:dyDescent="0.35">
      <c r="A52" s="2" t="s">
        <v>10</v>
      </c>
      <c r="B52" s="2" t="s">
        <v>19</v>
      </c>
      <c r="C52" s="12" t="s">
        <v>18</v>
      </c>
      <c r="D52" s="77">
        <v>38897</v>
      </c>
      <c r="E52" s="78">
        <v>52</v>
      </c>
      <c r="F52" s="77">
        <v>40761</v>
      </c>
      <c r="G52" s="78">
        <v>52</v>
      </c>
      <c r="H52" s="79">
        <f>D52-F52</f>
        <v>-1864</v>
      </c>
      <c r="I52" s="44">
        <f>H52/F52</f>
        <v>-4.572998699737494E-2</v>
      </c>
      <c r="J52" s="79">
        <f>D52*E52</f>
        <v>2022644</v>
      </c>
      <c r="K52" s="79">
        <f>F52*G52</f>
        <v>2119572</v>
      </c>
      <c r="L52" s="80">
        <f>J52-K52</f>
        <v>-96928</v>
      </c>
      <c r="M52" s="44">
        <f>L52/K52</f>
        <v>-4.572998699737494E-2</v>
      </c>
    </row>
    <row r="53" spans="1:16" x14ac:dyDescent="0.35">
      <c r="A53" s="2" t="s">
        <v>47</v>
      </c>
      <c r="B53" s="2" t="s">
        <v>19</v>
      </c>
      <c r="C53" s="12" t="s">
        <v>86</v>
      </c>
      <c r="D53" s="77">
        <v>70516</v>
      </c>
      <c r="E53" s="78">
        <v>26</v>
      </c>
      <c r="F53" s="77">
        <v>73265</v>
      </c>
      <c r="G53" s="78">
        <v>26</v>
      </c>
      <c r="H53" s="79">
        <f>D53-F53</f>
        <v>-2749</v>
      </c>
      <c r="I53" s="44">
        <f>H53/F53</f>
        <v>-3.7521326690780045E-2</v>
      </c>
      <c r="J53" s="79">
        <f>D53*E53</f>
        <v>1833416</v>
      </c>
      <c r="K53" s="79">
        <f>F53*G53</f>
        <v>1904890</v>
      </c>
      <c r="L53" s="80">
        <f>J53-K53</f>
        <v>-71474</v>
      </c>
      <c r="M53" s="44">
        <f>L53/K53</f>
        <v>-3.7521326690780045E-2</v>
      </c>
    </row>
    <row r="54" spans="1:16" x14ac:dyDescent="0.35">
      <c r="A54" s="2" t="s">
        <v>71</v>
      </c>
      <c r="B54" s="2" t="s">
        <v>19</v>
      </c>
      <c r="C54" s="12" t="s">
        <v>18</v>
      </c>
      <c r="D54" s="77">
        <v>67403</v>
      </c>
      <c r="E54" s="78">
        <v>12</v>
      </c>
      <c r="F54" s="77">
        <v>70632</v>
      </c>
      <c r="G54" s="78">
        <v>12</v>
      </c>
      <c r="H54" s="79">
        <f>D54-F54</f>
        <v>-3229</v>
      </c>
      <c r="I54" s="44">
        <f>H54/F54</f>
        <v>-4.5715822856495641E-2</v>
      </c>
      <c r="J54" s="79">
        <f>D54*E54</f>
        <v>808836</v>
      </c>
      <c r="K54" s="79">
        <f>F54*G54</f>
        <v>847584</v>
      </c>
      <c r="L54" s="80">
        <f>J54-K54</f>
        <v>-38748</v>
      </c>
      <c r="M54" s="44">
        <f>L54/K54</f>
        <v>-4.5715822856495641E-2</v>
      </c>
      <c r="O54" s="15"/>
      <c r="P54" s="16"/>
    </row>
    <row r="55" spans="1:16" x14ac:dyDescent="0.35">
      <c r="A55" s="2" t="s">
        <v>54</v>
      </c>
      <c r="B55" s="2" t="s">
        <v>19</v>
      </c>
      <c r="C55" s="12" t="s">
        <v>86</v>
      </c>
      <c r="D55" s="77">
        <v>50670</v>
      </c>
      <c r="E55" s="78">
        <v>53</v>
      </c>
      <c r="F55" s="77">
        <v>56547</v>
      </c>
      <c r="G55" s="78">
        <v>52</v>
      </c>
      <c r="H55" s="79">
        <f>D55-F55</f>
        <v>-5877</v>
      </c>
      <c r="I55" s="44">
        <f>H55/F55</f>
        <v>-0.10393124303676587</v>
      </c>
      <c r="J55" s="79">
        <f>D55*E55</f>
        <v>2685510</v>
      </c>
      <c r="K55" s="79">
        <f>F55*G55</f>
        <v>2940444</v>
      </c>
      <c r="L55" s="80">
        <f>J55-K55</f>
        <v>-254934</v>
      </c>
      <c r="M55" s="44">
        <f>L55/K55</f>
        <v>-8.6699151556703685E-2</v>
      </c>
    </row>
    <row r="56" spans="1:16" x14ac:dyDescent="0.35">
      <c r="A56" s="2" t="s">
        <v>49</v>
      </c>
      <c r="B56" s="2" t="s">
        <v>19</v>
      </c>
      <c r="C56" s="12" t="s">
        <v>86</v>
      </c>
      <c r="D56" s="77">
        <v>127289</v>
      </c>
      <c r="E56" s="78">
        <v>65</v>
      </c>
      <c r="F56" s="77">
        <v>134167</v>
      </c>
      <c r="G56" s="78">
        <v>64</v>
      </c>
      <c r="H56" s="79">
        <f>D56-F56</f>
        <v>-6878</v>
      </c>
      <c r="I56" s="44">
        <f>H56/F56</f>
        <v>-5.1264468908151783E-2</v>
      </c>
      <c r="J56" s="79">
        <f>D56*E56</f>
        <v>8273785</v>
      </c>
      <c r="K56" s="79">
        <f>F56*G56</f>
        <v>8586688</v>
      </c>
      <c r="L56" s="80">
        <f>J56-K56</f>
        <v>-312903</v>
      </c>
      <c r="M56" s="44">
        <f>L56/K56</f>
        <v>-3.6440476234841652E-2</v>
      </c>
    </row>
    <row r="57" spans="1:16" x14ac:dyDescent="0.35">
      <c r="A57" s="2" t="s">
        <v>56</v>
      </c>
      <c r="C57" s="12" t="s">
        <v>86</v>
      </c>
      <c r="D57" s="77">
        <v>34919</v>
      </c>
      <c r="E57" s="78">
        <v>66</v>
      </c>
      <c r="F57" s="77">
        <v>37068</v>
      </c>
      <c r="G57" s="78">
        <v>72</v>
      </c>
      <c r="H57" s="79">
        <f>D57-F57</f>
        <v>-2149</v>
      </c>
      <c r="I57" s="44">
        <f>H57/F57</f>
        <v>-5.7974533290169418E-2</v>
      </c>
      <c r="J57" s="79">
        <f>D57*E57</f>
        <v>2304654</v>
      </c>
      <c r="K57" s="79">
        <f>F57*G57</f>
        <v>2668896</v>
      </c>
      <c r="L57" s="80">
        <f>J57-K57</f>
        <v>-364242</v>
      </c>
      <c r="M57" s="44">
        <f>L57/K57</f>
        <v>-0.13647665551598864</v>
      </c>
      <c r="O57" s="15"/>
      <c r="P57" s="16"/>
    </row>
    <row r="58" spans="1:16" ht="15" thickBot="1" x14ac:dyDescent="0.4">
      <c r="A58" s="2" t="s">
        <v>48</v>
      </c>
      <c r="B58" s="2"/>
      <c r="C58" s="12" t="s">
        <v>86</v>
      </c>
      <c r="D58" s="77">
        <v>13741</v>
      </c>
      <c r="E58" s="78">
        <v>10</v>
      </c>
      <c r="F58" s="77">
        <v>16436</v>
      </c>
      <c r="G58" s="78">
        <v>12</v>
      </c>
      <c r="H58" s="79">
        <f>D58-F58</f>
        <v>-2695</v>
      </c>
      <c r="I58" s="44">
        <f>H58/F58</f>
        <v>-0.16396933560477001</v>
      </c>
      <c r="J58" s="79">
        <f>D58*E58</f>
        <v>137410</v>
      </c>
      <c r="K58" s="79">
        <f>F58*G58</f>
        <v>197232</v>
      </c>
      <c r="L58" s="80">
        <f>J58-K58</f>
        <v>-59822</v>
      </c>
      <c r="M58" s="44">
        <f>L58/K58</f>
        <v>-0.30330777967064171</v>
      </c>
    </row>
    <row r="59" spans="1:16" ht="15" thickBot="1" x14ac:dyDescent="0.4">
      <c r="A59" s="82" t="s">
        <v>73</v>
      </c>
      <c r="B59" s="83"/>
      <c r="C59" s="83" t="s">
        <v>74</v>
      </c>
      <c r="D59" s="84">
        <f>SUM(D8:D58)</f>
        <v>1355780</v>
      </c>
      <c r="E59" s="85"/>
      <c r="F59" s="86">
        <f>SUM(F8:F58)</f>
        <v>1423866</v>
      </c>
      <c r="G59" s="87"/>
      <c r="H59" s="88">
        <f>SUM(H8:H58)</f>
        <v>-68086</v>
      </c>
      <c r="I59" s="89">
        <f>H59/F59</f>
        <v>-4.7817701946671946E-2</v>
      </c>
      <c r="J59" s="90">
        <f>SUM(J8:J58)</f>
        <v>38503603</v>
      </c>
      <c r="K59" s="90">
        <f>SUM(K8:K58)</f>
        <v>40662988</v>
      </c>
      <c r="L59" s="90">
        <f>SUM(L8:L58)</f>
        <v>-2159385</v>
      </c>
      <c r="M59" s="91">
        <f>L59/K59</f>
        <v>-5.3104434922490201E-2</v>
      </c>
      <c r="N59" s="81"/>
      <c r="P59" s="163"/>
    </row>
    <row r="60" spans="1:16" ht="14.25" customHeight="1" thickBot="1" x14ac:dyDescent="0.4">
      <c r="A60" s="155"/>
      <c r="B60" s="155"/>
      <c r="C60" s="155"/>
    </row>
    <row r="61" spans="1:16" x14ac:dyDescent="0.35">
      <c r="A61" s="152" t="s">
        <v>116</v>
      </c>
      <c r="B61" s="153" t="s">
        <v>3</v>
      </c>
      <c r="C61" s="154" t="s">
        <v>4</v>
      </c>
      <c r="D61" s="67" t="s">
        <v>115</v>
      </c>
      <c r="E61" s="66" t="s">
        <v>5</v>
      </c>
      <c r="F61" s="67" t="s">
        <v>102</v>
      </c>
      <c r="G61" s="66" t="s">
        <v>5</v>
      </c>
      <c r="H61" s="68" t="s">
        <v>75</v>
      </c>
      <c r="I61" s="69" t="s">
        <v>76</v>
      </c>
      <c r="J61" s="70"/>
      <c r="K61" s="70"/>
      <c r="L61" s="71" t="s">
        <v>75</v>
      </c>
      <c r="M61" s="72" t="s">
        <v>76</v>
      </c>
    </row>
    <row r="62" spans="1:16" s="151" customFormat="1" x14ac:dyDescent="0.35">
      <c r="A62" s="144" t="s">
        <v>122</v>
      </c>
      <c r="B62" s="145" t="s">
        <v>21</v>
      </c>
      <c r="C62" s="156" t="s">
        <v>123</v>
      </c>
      <c r="D62" s="160">
        <v>8606</v>
      </c>
      <c r="E62" s="158">
        <v>3</v>
      </c>
      <c r="F62" s="146"/>
      <c r="G62" s="147"/>
      <c r="H62" s="148">
        <v>8606</v>
      </c>
      <c r="I62" s="149"/>
      <c r="J62" s="147">
        <f>D62*E62</f>
        <v>25818</v>
      </c>
      <c r="K62" s="147"/>
      <c r="L62" s="150"/>
      <c r="M62" s="161"/>
    </row>
    <row r="63" spans="1:16" x14ac:dyDescent="0.35">
      <c r="A63" s="125"/>
      <c r="B63" s="126"/>
      <c r="C63" s="157"/>
      <c r="D63" s="127"/>
      <c r="E63" s="159"/>
      <c r="F63" s="126"/>
      <c r="G63" s="126"/>
      <c r="H63" s="127"/>
      <c r="I63" s="126"/>
      <c r="J63" s="127"/>
      <c r="K63" s="127"/>
      <c r="L63" s="127"/>
      <c r="M63" s="161"/>
    </row>
    <row r="64" spans="1:16" ht="15" thickBot="1" x14ac:dyDescent="0.4">
      <c r="A64" s="115" t="s">
        <v>79</v>
      </c>
      <c r="B64" s="116"/>
      <c r="C64" s="117"/>
      <c r="D64" s="118">
        <f>SUM(D62:D63)</f>
        <v>8606</v>
      </c>
      <c r="E64" s="119"/>
      <c r="F64" s="120"/>
      <c r="G64" s="117"/>
      <c r="H64" s="121">
        <f>SUM(H62:H63)</f>
        <v>8606</v>
      </c>
      <c r="I64" s="122"/>
      <c r="J64" s="123">
        <f>SUM(J62:J63)</f>
        <v>25818</v>
      </c>
      <c r="K64" s="123"/>
      <c r="L64" s="123">
        <f>SUM(L63:L63)</f>
        <v>0</v>
      </c>
      <c r="M64" s="124"/>
    </row>
    <row r="65" spans="1:16" ht="15" thickBot="1" x14ac:dyDescent="0.4"/>
    <row r="66" spans="1:16" ht="15" thickBot="1" x14ac:dyDescent="0.4">
      <c r="A66" s="35" t="s">
        <v>80</v>
      </c>
      <c r="B66" s="36"/>
      <c r="C66" s="30"/>
      <c r="D66" s="29">
        <f>D59+D64</f>
        <v>1364386</v>
      </c>
      <c r="E66" s="33"/>
      <c r="F66" s="29">
        <f>F59</f>
        <v>1423866</v>
      </c>
      <c r="G66" s="30"/>
      <c r="H66" s="31">
        <f>H59+H64</f>
        <v>-59480</v>
      </c>
      <c r="I66" s="32">
        <f>H66/F66</f>
        <v>-4.177359386346749E-2</v>
      </c>
      <c r="J66" s="29">
        <f>J59+J64</f>
        <v>38529421</v>
      </c>
      <c r="K66" s="30">
        <f>K59</f>
        <v>40662988</v>
      </c>
      <c r="L66" s="31">
        <f t="shared" ref="L66" si="0">J66-K66</f>
        <v>-2133567</v>
      </c>
      <c r="M66" s="32">
        <f>L66/K66</f>
        <v>-5.2469508635223754E-2</v>
      </c>
    </row>
    <row r="67" spans="1:16" ht="15" thickBot="1" x14ac:dyDescent="0.4"/>
    <row r="68" spans="1:16" ht="15" thickBot="1" x14ac:dyDescent="0.4">
      <c r="A68" s="24" t="s">
        <v>117</v>
      </c>
      <c r="B68" s="25" t="s">
        <v>3</v>
      </c>
      <c r="C68" s="25" t="s">
        <v>4</v>
      </c>
      <c r="D68" s="13" t="s">
        <v>115</v>
      </c>
      <c r="E68" s="14" t="s">
        <v>5</v>
      </c>
      <c r="F68" s="93" t="s">
        <v>102</v>
      </c>
      <c r="G68" s="17" t="s">
        <v>5</v>
      </c>
      <c r="H68" s="18" t="s">
        <v>75</v>
      </c>
      <c r="I68" s="27" t="s">
        <v>76</v>
      </c>
      <c r="J68" s="28">
        <f>$J$3</f>
        <v>0</v>
      </c>
      <c r="K68" s="26">
        <f>$K$3</f>
        <v>0</v>
      </c>
      <c r="L68" s="19" t="s">
        <v>75</v>
      </c>
      <c r="M68" s="20" t="s">
        <v>76</v>
      </c>
    </row>
    <row r="69" spans="1:16" x14ac:dyDescent="0.35">
      <c r="A69" s="2" t="s">
        <v>101</v>
      </c>
      <c r="B69" s="2" t="s">
        <v>72</v>
      </c>
      <c r="C69" s="12" t="s">
        <v>38</v>
      </c>
      <c r="D69" s="77"/>
      <c r="E69" s="78"/>
      <c r="F69" s="95">
        <v>3452</v>
      </c>
      <c r="G69" s="164">
        <v>14</v>
      </c>
      <c r="H69" s="92">
        <f t="shared" ref="H69:H76" si="1">D69-F69</f>
        <v>-3452</v>
      </c>
      <c r="I69" s="44">
        <f t="shared" ref="I69:I76" si="2">H69/F69</f>
        <v>-1</v>
      </c>
      <c r="J69" s="165">
        <f t="shared" ref="J69:J76" si="3">D69*E69</f>
        <v>0</v>
      </c>
      <c r="K69" s="80">
        <f t="shared" ref="K69:K76" si="4">F69*G69</f>
        <v>48328</v>
      </c>
      <c r="L69" s="80">
        <f t="shared" ref="L69:L76" si="5">J69-K69</f>
        <v>-48328</v>
      </c>
      <c r="M69" s="44">
        <f t="shared" ref="M69:M76" si="6">L69/K69</f>
        <v>-1</v>
      </c>
    </row>
    <row r="70" spans="1:16" x14ac:dyDescent="0.35">
      <c r="A70" s="2" t="s">
        <v>11</v>
      </c>
      <c r="B70" s="2" t="s">
        <v>20</v>
      </c>
      <c r="C70" s="12" t="s">
        <v>18</v>
      </c>
      <c r="D70" s="77"/>
      <c r="E70" s="78"/>
      <c r="F70" s="95">
        <v>17984</v>
      </c>
      <c r="G70" s="78">
        <v>11</v>
      </c>
      <c r="H70" s="79">
        <f t="shared" si="1"/>
        <v>-17984</v>
      </c>
      <c r="I70" s="44">
        <f t="shared" si="2"/>
        <v>-1</v>
      </c>
      <c r="J70" s="79">
        <f t="shared" si="3"/>
        <v>0</v>
      </c>
      <c r="K70" s="79">
        <f t="shared" si="4"/>
        <v>197824</v>
      </c>
      <c r="L70" s="80">
        <f t="shared" si="5"/>
        <v>-197824</v>
      </c>
      <c r="M70" s="44">
        <f t="shared" si="6"/>
        <v>-1</v>
      </c>
      <c r="O70" s="15"/>
      <c r="P70" s="16"/>
    </row>
    <row r="71" spans="1:16" x14ac:dyDescent="0.35">
      <c r="A71" s="2" t="s">
        <v>69</v>
      </c>
      <c r="B71" s="2" t="s">
        <v>20</v>
      </c>
      <c r="C71" s="12" t="s">
        <v>70</v>
      </c>
      <c r="D71" s="77"/>
      <c r="E71" s="78"/>
      <c r="F71" s="95">
        <v>27400</v>
      </c>
      <c r="G71" s="78">
        <v>10</v>
      </c>
      <c r="H71" s="79">
        <f t="shared" si="1"/>
        <v>-27400</v>
      </c>
      <c r="I71" s="44">
        <f t="shared" si="2"/>
        <v>-1</v>
      </c>
      <c r="J71" s="79">
        <f t="shared" si="3"/>
        <v>0</v>
      </c>
      <c r="K71" s="79">
        <f t="shared" si="4"/>
        <v>274000</v>
      </c>
      <c r="L71" s="80">
        <f t="shared" si="5"/>
        <v>-274000</v>
      </c>
      <c r="M71" s="44">
        <f t="shared" si="6"/>
        <v>-1</v>
      </c>
    </row>
    <row r="72" spans="1:16" x14ac:dyDescent="0.35">
      <c r="A72" s="2" t="s">
        <v>45</v>
      </c>
      <c r="B72" s="2" t="s">
        <v>21</v>
      </c>
      <c r="C72" s="12" t="s">
        <v>86</v>
      </c>
      <c r="D72" s="77"/>
      <c r="E72" s="78"/>
      <c r="F72" s="95">
        <v>11429</v>
      </c>
      <c r="G72" s="78">
        <v>8</v>
      </c>
      <c r="H72" s="79">
        <f t="shared" si="1"/>
        <v>-11429</v>
      </c>
      <c r="I72" s="44">
        <f t="shared" si="2"/>
        <v>-1</v>
      </c>
      <c r="J72" s="79">
        <f t="shared" si="3"/>
        <v>0</v>
      </c>
      <c r="K72" s="79">
        <f t="shared" si="4"/>
        <v>91432</v>
      </c>
      <c r="L72" s="80">
        <f t="shared" si="5"/>
        <v>-91432</v>
      </c>
      <c r="M72" s="44">
        <f t="shared" si="6"/>
        <v>-1</v>
      </c>
    </row>
    <row r="73" spans="1:16" x14ac:dyDescent="0.35">
      <c r="A73" s="2" t="s">
        <v>110</v>
      </c>
      <c r="B73" s="2" t="s">
        <v>21</v>
      </c>
      <c r="C73" s="94" t="s">
        <v>111</v>
      </c>
      <c r="D73" s="79"/>
      <c r="E73" s="96"/>
      <c r="F73" s="92">
        <v>14049</v>
      </c>
      <c r="G73" s="96">
        <v>11</v>
      </c>
      <c r="H73" s="79">
        <f t="shared" si="1"/>
        <v>-14049</v>
      </c>
      <c r="I73" s="44">
        <f t="shared" si="2"/>
        <v>-1</v>
      </c>
      <c r="J73" s="79">
        <f t="shared" si="3"/>
        <v>0</v>
      </c>
      <c r="K73" s="98">
        <f t="shared" si="4"/>
        <v>154539</v>
      </c>
      <c r="L73" s="80">
        <f t="shared" si="5"/>
        <v>-154539</v>
      </c>
      <c r="M73" s="44">
        <f t="shared" si="6"/>
        <v>-1</v>
      </c>
    </row>
    <row r="74" spans="1:16" x14ac:dyDescent="0.35">
      <c r="A74" s="2" t="s">
        <v>97</v>
      </c>
      <c r="B74" s="2" t="s">
        <v>108</v>
      </c>
      <c r="C74" s="12" t="s">
        <v>87</v>
      </c>
      <c r="D74" s="77"/>
      <c r="E74" s="78"/>
      <c r="F74" s="95">
        <v>11931</v>
      </c>
      <c r="G74" s="78">
        <v>10</v>
      </c>
      <c r="H74" s="79">
        <f t="shared" si="1"/>
        <v>-11931</v>
      </c>
      <c r="I74" s="44">
        <f t="shared" si="2"/>
        <v>-1</v>
      </c>
      <c r="J74" s="79">
        <f t="shared" si="3"/>
        <v>0</v>
      </c>
      <c r="K74" s="79">
        <f t="shared" si="4"/>
        <v>119310</v>
      </c>
      <c r="L74" s="80">
        <f t="shared" si="5"/>
        <v>-119310</v>
      </c>
      <c r="M74" s="44">
        <f t="shared" si="6"/>
        <v>-1</v>
      </c>
      <c r="O74" s="15"/>
      <c r="P74" s="16"/>
    </row>
    <row r="75" spans="1:16" x14ac:dyDescent="0.35">
      <c r="A75" s="2" t="s">
        <v>41</v>
      </c>
      <c r="B75" s="2" t="s">
        <v>108</v>
      </c>
      <c r="C75" s="12" t="s">
        <v>87</v>
      </c>
      <c r="D75" s="77"/>
      <c r="E75" s="78"/>
      <c r="F75" s="95">
        <v>41525</v>
      </c>
      <c r="G75" s="78">
        <v>12</v>
      </c>
      <c r="H75" s="79">
        <f t="shared" si="1"/>
        <v>-41525</v>
      </c>
      <c r="I75" s="44">
        <f t="shared" si="2"/>
        <v>-1</v>
      </c>
      <c r="J75" s="79">
        <f t="shared" si="3"/>
        <v>0</v>
      </c>
      <c r="K75" s="79">
        <f t="shared" si="4"/>
        <v>498300</v>
      </c>
      <c r="L75" s="80">
        <f t="shared" si="5"/>
        <v>-498300</v>
      </c>
      <c r="M75" s="44">
        <f t="shared" si="6"/>
        <v>-1</v>
      </c>
    </row>
    <row r="76" spans="1:16" ht="15" thickBot="1" x14ac:dyDescent="0.4">
      <c r="A76" s="2" t="s">
        <v>61</v>
      </c>
      <c r="B76" s="2" t="s">
        <v>24</v>
      </c>
      <c r="C76" s="12" t="s">
        <v>62</v>
      </c>
      <c r="D76" s="77"/>
      <c r="E76" s="78"/>
      <c r="F76" s="95">
        <v>6417</v>
      </c>
      <c r="G76" s="78">
        <v>50</v>
      </c>
      <c r="H76" s="79">
        <f t="shared" si="1"/>
        <v>-6417</v>
      </c>
      <c r="I76" s="44">
        <f t="shared" si="2"/>
        <v>-1</v>
      </c>
      <c r="J76" s="79">
        <f t="shared" si="3"/>
        <v>0</v>
      </c>
      <c r="K76" s="79">
        <f t="shared" si="4"/>
        <v>320850</v>
      </c>
      <c r="L76" s="80">
        <f t="shared" si="5"/>
        <v>-320850</v>
      </c>
      <c r="M76" s="44">
        <f t="shared" si="6"/>
        <v>-1</v>
      </c>
    </row>
    <row r="77" spans="1:16" ht="15" thickBot="1" x14ac:dyDescent="0.4">
      <c r="A77" s="37" t="s">
        <v>81</v>
      </c>
      <c r="B77" s="38"/>
      <c r="C77" s="39"/>
      <c r="D77" s="54"/>
      <c r="E77" s="41"/>
      <c r="F77" s="39">
        <f>SUM(F69:F76)</f>
        <v>134187</v>
      </c>
      <c r="G77" s="39"/>
      <c r="H77" s="42">
        <f>SUM(H69:H76)</f>
        <v>-134187</v>
      </c>
      <c r="I77" s="43"/>
      <c r="J77" s="40"/>
      <c r="K77" s="42">
        <f>SUM(K68:K76)</f>
        <v>1704583</v>
      </c>
      <c r="L77" s="42">
        <f>SUM(L69:L76)</f>
        <v>-1704583</v>
      </c>
      <c r="M77" s="43"/>
    </row>
    <row r="79" spans="1:16" ht="19" thickBot="1" x14ac:dyDescent="0.5">
      <c r="B79" s="34" t="s">
        <v>112</v>
      </c>
    </row>
    <row r="80" spans="1:16" ht="15" thickBot="1" x14ac:dyDescent="0.4">
      <c r="B80" s="102"/>
      <c r="C80" s="103" t="s">
        <v>118</v>
      </c>
      <c r="D80" s="104" t="s">
        <v>119</v>
      </c>
      <c r="E80" s="105" t="s">
        <v>105</v>
      </c>
      <c r="F80" s="106" t="s">
        <v>104</v>
      </c>
      <c r="G80" s="105" t="s">
        <v>93</v>
      </c>
      <c r="J80" s="49" t="s">
        <v>18</v>
      </c>
      <c r="K80" s="50" t="s">
        <v>82</v>
      </c>
      <c r="L80" s="137"/>
    </row>
    <row r="81" spans="2:12" x14ac:dyDescent="0.35">
      <c r="B81" s="111" t="s">
        <v>24</v>
      </c>
      <c r="C81" s="112">
        <f>D8+D9+D10+D11</f>
        <v>201760</v>
      </c>
      <c r="D81" s="113">
        <f>C81/C93</f>
        <v>0.14881470445057457</v>
      </c>
      <c r="E81" s="109">
        <f>F8+F9+F10+F11</f>
        <v>208903</v>
      </c>
      <c r="F81" s="74">
        <f>E81/E93</f>
        <v>0.14671535102320021</v>
      </c>
      <c r="G81" s="76">
        <f>(C81-E81)/E81</f>
        <v>-3.4192902926238493E-2</v>
      </c>
      <c r="J81" s="51" t="s">
        <v>78</v>
      </c>
      <c r="K81" s="97" t="s">
        <v>91</v>
      </c>
      <c r="L81" s="138"/>
    </row>
    <row r="82" spans="2:12" x14ac:dyDescent="0.35">
      <c r="B82" s="107" t="s">
        <v>20</v>
      </c>
      <c r="C82" s="59">
        <f>D12+D13</f>
        <v>20889</v>
      </c>
      <c r="D82" s="76">
        <f>C82/C93</f>
        <v>1.5407366976943162E-2</v>
      </c>
      <c r="E82" s="109">
        <f>F12+F13</f>
        <v>23763</v>
      </c>
      <c r="F82" s="74">
        <f>E82/E93</f>
        <v>1.6689070460282077E-2</v>
      </c>
      <c r="G82" s="76">
        <f t="shared" ref="G82:G93" si="7">(C82-E82)/E82</f>
        <v>-0.1209443252114632</v>
      </c>
      <c r="J82" s="51" t="s">
        <v>83</v>
      </c>
      <c r="K82" s="97" t="s">
        <v>84</v>
      </c>
      <c r="L82" s="138"/>
    </row>
    <row r="83" spans="2:12" x14ac:dyDescent="0.35">
      <c r="B83" s="107" t="s">
        <v>23</v>
      </c>
      <c r="C83" s="59">
        <f>D14+D15+D16+D17+D18+D19+D20+D21+D22+D23+D24+D25+D26</f>
        <v>294280</v>
      </c>
      <c r="D83" s="76">
        <f>C83/C93</f>
        <v>0.21705586452079245</v>
      </c>
      <c r="E83" s="109">
        <f>F14+F15+F16+F17+F18+F19+F20+F21+F22+F23+F24+F25+F26</f>
        <v>307327</v>
      </c>
      <c r="F83" s="74">
        <f>E83/E93</f>
        <v>0.21583983324273492</v>
      </c>
      <c r="G83" s="76">
        <f t="shared" si="7"/>
        <v>-4.2453152505311932E-2</v>
      </c>
      <c r="J83" s="51" t="s">
        <v>38</v>
      </c>
      <c r="K83" s="97" t="s">
        <v>92</v>
      </c>
      <c r="L83" s="139"/>
    </row>
    <row r="84" spans="2:12" x14ac:dyDescent="0.35">
      <c r="B84" s="107" t="s">
        <v>106</v>
      </c>
      <c r="C84" s="59">
        <f>D27+D28+D29+D30+D31</f>
        <v>56644</v>
      </c>
      <c r="D84" s="76">
        <f>C84/C93</f>
        <v>4.1779639764563573E-2</v>
      </c>
      <c r="E84" s="109">
        <f>F27+F28+F29+F30+F31</f>
        <v>63953</v>
      </c>
      <c r="F84" s="74">
        <f>E84/E93</f>
        <v>4.4915041162581312E-2</v>
      </c>
      <c r="G84" s="76">
        <f t="shared" si="7"/>
        <v>-0.11428705455568934</v>
      </c>
      <c r="J84" s="51" t="s">
        <v>68</v>
      </c>
      <c r="K84" s="97" t="s">
        <v>67</v>
      </c>
      <c r="L84" s="139"/>
    </row>
    <row r="85" spans="2:12" x14ac:dyDescent="0.35">
      <c r="B85" s="107" t="s">
        <v>72</v>
      </c>
      <c r="C85" s="59">
        <f>D32+D33+D34+D35+D36+D37</f>
        <v>131744</v>
      </c>
      <c r="D85" s="76">
        <f>C85/C93</f>
        <v>9.7172107569074628E-2</v>
      </c>
      <c r="E85" s="109">
        <f>F32+F33+F34+F35+F36+F37</f>
        <v>144465</v>
      </c>
      <c r="F85" s="74">
        <f>E85/E93</f>
        <v>0.10145968792007114</v>
      </c>
      <c r="G85" s="76">
        <f t="shared" si="7"/>
        <v>-8.805593050219776E-2</v>
      </c>
      <c r="J85" s="51" t="s">
        <v>86</v>
      </c>
      <c r="K85" s="97" t="s">
        <v>89</v>
      </c>
      <c r="L85" s="139"/>
    </row>
    <row r="86" spans="2:12" x14ac:dyDescent="0.35">
      <c r="B86" s="107" t="s">
        <v>22</v>
      </c>
      <c r="C86" s="59">
        <f>D38+D39+D40+D41</f>
        <v>51906</v>
      </c>
      <c r="D86" s="76">
        <f>C86/C93</f>
        <v>3.8284972488161796E-2</v>
      </c>
      <c r="E86" s="109">
        <f>F38+F39+F40+F41</f>
        <v>53628</v>
      </c>
      <c r="F86" s="74">
        <f>E86/E93</f>
        <v>3.7663656551950815E-2</v>
      </c>
      <c r="G86" s="76">
        <f t="shared" si="7"/>
        <v>-3.2110091743119268E-2</v>
      </c>
      <c r="J86" s="51" t="s">
        <v>87</v>
      </c>
      <c r="K86" s="97" t="s">
        <v>90</v>
      </c>
      <c r="L86" s="139"/>
    </row>
    <row r="87" spans="2:12" x14ac:dyDescent="0.35">
      <c r="B87" s="107" t="s">
        <v>21</v>
      </c>
      <c r="C87" s="59">
        <f>D42+D43+D44+D45+D46</f>
        <v>142721</v>
      </c>
      <c r="D87" s="76">
        <f>C87/C93</f>
        <v>0.10526855389517473</v>
      </c>
      <c r="E87" s="109">
        <f>F42+F43+F44+F45+F46</f>
        <v>135783</v>
      </c>
      <c r="F87" s="74">
        <f>E87/E93</f>
        <v>9.5362204027626199E-2</v>
      </c>
      <c r="G87" s="76">
        <f t="shared" si="7"/>
        <v>5.109623443288188E-2</v>
      </c>
      <c r="J87" s="51" t="s">
        <v>66</v>
      </c>
      <c r="K87" s="140" t="s">
        <v>109</v>
      </c>
      <c r="L87" s="139"/>
    </row>
    <row r="88" spans="2:12" x14ac:dyDescent="0.35">
      <c r="B88" s="107" t="s">
        <v>19</v>
      </c>
      <c r="C88" s="59">
        <f>D52+D53+D54+D55+D56</f>
        <v>354775</v>
      </c>
      <c r="D88" s="76">
        <f>C88/C93</f>
        <v>0.26167593562377378</v>
      </c>
      <c r="E88" s="109">
        <f>F52+F53+F54+F55+F56</f>
        <v>375372</v>
      </c>
      <c r="F88" s="74">
        <f>E88/E93</f>
        <v>0.26362874034494821</v>
      </c>
      <c r="G88" s="76">
        <f t="shared" si="7"/>
        <v>-5.4870901399145383E-2</v>
      </c>
      <c r="J88" s="58" t="s">
        <v>123</v>
      </c>
      <c r="K88" s="143" t="s">
        <v>124</v>
      </c>
      <c r="L88" s="141"/>
    </row>
    <row r="89" spans="2:12" ht="15" thickBot="1" x14ac:dyDescent="0.4">
      <c r="B89" s="107" t="s">
        <v>94</v>
      </c>
      <c r="C89" s="59">
        <f>D47+D48+D49</f>
        <v>18043</v>
      </c>
      <c r="D89" s="76">
        <f>C89/C93</f>
        <v>1.3308206346162357E-2</v>
      </c>
      <c r="E89" s="109">
        <f>F47+F48+F49</f>
        <v>19276</v>
      </c>
      <c r="F89" s="74">
        <f>E89/E93</f>
        <v>1.3537790775255536E-2</v>
      </c>
      <c r="G89" s="76">
        <f t="shared" si="7"/>
        <v>-6.3965553019298613E-2</v>
      </c>
      <c r="J89" s="52" t="s">
        <v>64</v>
      </c>
      <c r="K89" s="53" t="s">
        <v>85</v>
      </c>
      <c r="L89" s="142"/>
    </row>
    <row r="90" spans="2:12" x14ac:dyDescent="0.35">
      <c r="B90" s="107" t="s">
        <v>107</v>
      </c>
      <c r="C90" s="59">
        <f>D50</f>
        <v>8150</v>
      </c>
      <c r="D90" s="76">
        <f>C90/C93</f>
        <v>6.0112997683990027E-3</v>
      </c>
      <c r="E90" s="109">
        <f>F50</f>
        <v>9133</v>
      </c>
      <c r="F90" s="74">
        <f>E90/E93</f>
        <v>6.4142271814903928E-3</v>
      </c>
      <c r="G90" s="76">
        <f t="shared" si="7"/>
        <v>-0.10763166538924779</v>
      </c>
    </row>
    <row r="91" spans="2:12" x14ac:dyDescent="0.35">
      <c r="B91" s="107" t="s">
        <v>108</v>
      </c>
      <c r="C91" s="59">
        <f>D51</f>
        <v>26208</v>
      </c>
      <c r="D91" s="76">
        <f>C91/C93</f>
        <v>1.933056985646639E-2</v>
      </c>
      <c r="E91" s="109">
        <f>F51</f>
        <v>28759</v>
      </c>
      <c r="F91" s="74">
        <f>E91/E93</f>
        <v>2.0197827604563914E-2</v>
      </c>
      <c r="G91" s="76">
        <f t="shared" si="7"/>
        <v>-8.8702666991202758E-2</v>
      </c>
    </row>
    <row r="92" spans="2:12" ht="15" thickBot="1" x14ac:dyDescent="0.4">
      <c r="B92" s="108" t="s">
        <v>121</v>
      </c>
      <c r="C92" s="99">
        <f>D57+D58</f>
        <v>48660</v>
      </c>
      <c r="D92" s="101">
        <f>C92/C93</f>
        <v>3.5890778739913552E-2</v>
      </c>
      <c r="E92" s="110">
        <f>F57+F58</f>
        <v>53504</v>
      </c>
      <c r="F92" s="100">
        <f>E92/E93</f>
        <v>3.7576569705295298E-2</v>
      </c>
      <c r="G92" s="101">
        <f t="shared" si="7"/>
        <v>-9.0535287081339719E-2</v>
      </c>
    </row>
    <row r="93" spans="2:12" ht="15" thickBot="1" x14ac:dyDescent="0.4">
      <c r="B93" s="128" t="s">
        <v>120</v>
      </c>
      <c r="C93" s="129">
        <f>SUM(C81:C92)</f>
        <v>1355780</v>
      </c>
      <c r="D93" s="130">
        <f>SUM(D81:D92)</f>
        <v>1</v>
      </c>
      <c r="E93" s="131">
        <f>SUM(E81:E92)</f>
        <v>1423866</v>
      </c>
      <c r="F93" s="132">
        <f>SUM(F81:F92)</f>
        <v>1</v>
      </c>
      <c r="G93" s="130">
        <f t="shared" si="7"/>
        <v>-4.7817701946671946E-2</v>
      </c>
    </row>
    <row r="94" spans="2:12" x14ac:dyDescent="0.35">
      <c r="B94" s="133"/>
      <c r="C94" s="134"/>
      <c r="D94" s="135"/>
      <c r="E94" s="134"/>
      <c r="F94" s="136"/>
      <c r="G94" s="135"/>
    </row>
    <row r="95" spans="2:12" x14ac:dyDescent="0.35">
      <c r="B95" s="133"/>
      <c r="C95" s="134"/>
      <c r="D95" s="135"/>
      <c r="E95" s="134"/>
      <c r="F95" s="136"/>
      <c r="G95" s="135"/>
    </row>
    <row r="96" spans="2:12" x14ac:dyDescent="0.35">
      <c r="B96" s="133"/>
      <c r="C96" s="134"/>
      <c r="D96" s="135"/>
      <c r="E96" s="134"/>
      <c r="F96" s="136"/>
      <c r="G96" s="135"/>
    </row>
    <row r="98" spans="2:14" ht="19" thickBot="1" x14ac:dyDescent="0.5">
      <c r="B98" s="34" t="s">
        <v>113</v>
      </c>
      <c r="J98" s="45"/>
      <c r="K98" s="57"/>
      <c r="L98" s="45"/>
      <c r="M98" s="57"/>
      <c r="N98" s="57"/>
    </row>
    <row r="99" spans="2:14" ht="15" thickBot="1" x14ac:dyDescent="0.4">
      <c r="B99" s="61"/>
      <c r="C99" s="62" t="s">
        <v>118</v>
      </c>
      <c r="D99" s="63" t="s">
        <v>119</v>
      </c>
      <c r="E99" s="64" t="s">
        <v>105</v>
      </c>
      <c r="F99" s="65" t="s">
        <v>104</v>
      </c>
      <c r="G99" s="64" t="s">
        <v>93</v>
      </c>
      <c r="J99" s="45"/>
      <c r="K99" s="57"/>
      <c r="L99" s="45"/>
      <c r="M99" s="57"/>
      <c r="N99" s="57"/>
    </row>
    <row r="100" spans="2:14" x14ac:dyDescent="0.35">
      <c r="B100" s="58" t="s">
        <v>24</v>
      </c>
      <c r="C100" s="60">
        <f>J8+J9+J10+J11</f>
        <v>10453301</v>
      </c>
      <c r="D100" s="73">
        <f>C100/C112</f>
        <v>0.27148890455784097</v>
      </c>
      <c r="E100" s="60">
        <f>K8+K9+K10+K11</f>
        <v>10661038</v>
      </c>
      <c r="F100" s="73">
        <f>E100/E112</f>
        <v>0.26218038871122801</v>
      </c>
      <c r="G100" s="75">
        <f>(C100-E100)/E100</f>
        <v>-1.9485626071307504E-2</v>
      </c>
      <c r="J100" s="45"/>
      <c r="K100" s="57"/>
      <c r="L100" s="45"/>
      <c r="M100" s="57"/>
      <c r="N100" s="57"/>
    </row>
    <row r="101" spans="2:14" x14ac:dyDescent="0.35">
      <c r="B101" s="58" t="s">
        <v>20</v>
      </c>
      <c r="C101" s="59">
        <f>J12+J13</f>
        <v>222686</v>
      </c>
      <c r="D101" s="73">
        <f>C101/C112</f>
        <v>5.7835107015829145E-3</v>
      </c>
      <c r="E101" s="59">
        <f>K12+K13</f>
        <v>253010</v>
      </c>
      <c r="F101" s="73">
        <f>E101/E112</f>
        <v>6.2221202239245181E-3</v>
      </c>
      <c r="G101" s="75">
        <f t="shared" ref="G101:G111" si="8">(C101-E101)/E101</f>
        <v>-0.1198529702383305</v>
      </c>
      <c r="J101" s="45"/>
      <c r="K101" s="57"/>
      <c r="L101" s="45"/>
      <c r="M101" s="57"/>
      <c r="N101" s="57"/>
    </row>
    <row r="102" spans="2:14" x14ac:dyDescent="0.35">
      <c r="B102" s="58" t="s">
        <v>23</v>
      </c>
      <c r="C102" s="59">
        <f>J14+J15+J16+J17+J18+J19+J20+J21+J22+J23+J24+J25+J26</f>
        <v>2976910</v>
      </c>
      <c r="D102" s="73">
        <f>C102/C112</f>
        <v>7.7315102173684883E-2</v>
      </c>
      <c r="E102" s="59">
        <f>K14+K15+K16+K17+K18+K19+K20+K21+K22+K23+K24+K25+K26</f>
        <v>3107156</v>
      </c>
      <c r="F102" s="73">
        <f>E102/E112</f>
        <v>7.6412387599258572E-2</v>
      </c>
      <c r="G102" s="75">
        <f t="shared" si="8"/>
        <v>-4.1918075564921747E-2</v>
      </c>
      <c r="J102" s="45"/>
      <c r="K102" s="57"/>
      <c r="L102" s="45"/>
      <c r="M102" s="57"/>
      <c r="N102" s="57"/>
    </row>
    <row r="103" spans="2:14" x14ac:dyDescent="0.35">
      <c r="B103" s="58" t="s">
        <v>106</v>
      </c>
      <c r="C103" s="59">
        <f>J27+J28+J29+J30+J31</f>
        <v>626049</v>
      </c>
      <c r="D103" s="73">
        <f>C103/C112</f>
        <v>1.6259491352017107E-2</v>
      </c>
      <c r="E103" s="59">
        <f>K27+K28+K29+K30+K31</f>
        <v>648970</v>
      </c>
      <c r="F103" s="73">
        <f>E103/E112</f>
        <v>1.5959722389313841E-2</v>
      </c>
      <c r="G103" s="75">
        <f t="shared" si="8"/>
        <v>-3.5319044023606638E-2</v>
      </c>
      <c r="J103" s="45"/>
      <c r="K103" s="57"/>
      <c r="L103" s="45"/>
      <c r="M103" s="57"/>
      <c r="N103" s="57"/>
    </row>
    <row r="104" spans="2:14" x14ac:dyDescent="0.35">
      <c r="B104" s="58" t="s">
        <v>72</v>
      </c>
      <c r="C104" s="59">
        <f>J32+J33+J34+J35+J36+J37</f>
        <v>1814643</v>
      </c>
      <c r="D104" s="73">
        <f>C104/C112</f>
        <v>4.7129173859391811E-2</v>
      </c>
      <c r="E104" s="59">
        <f>K32+K33+K34+K35+K36+K37</f>
        <v>1996405</v>
      </c>
      <c r="F104" s="73">
        <f>E104/E112</f>
        <v>4.9096367438615188E-2</v>
      </c>
      <c r="G104" s="75">
        <f t="shared" si="8"/>
        <v>-9.1044652763342102E-2</v>
      </c>
      <c r="J104" s="45"/>
      <c r="K104" s="57"/>
      <c r="L104" s="45"/>
      <c r="M104" s="57"/>
      <c r="N104" s="57"/>
    </row>
    <row r="105" spans="2:14" x14ac:dyDescent="0.35">
      <c r="B105" s="58" t="s">
        <v>22</v>
      </c>
      <c r="C105" s="59">
        <f>J38+J39+J40+J41</f>
        <v>574672</v>
      </c>
      <c r="D105" s="73">
        <f>C105/C112</f>
        <v>1.4925148693227488E-2</v>
      </c>
      <c r="E105" s="59">
        <f>K38+K39+K40+K41</f>
        <v>592706</v>
      </c>
      <c r="F105" s="73">
        <f>E105/E112</f>
        <v>1.4576056240628455E-2</v>
      </c>
      <c r="G105" s="75">
        <f t="shared" si="8"/>
        <v>-3.0426552118588305E-2</v>
      </c>
      <c r="J105" s="45"/>
      <c r="K105" s="57"/>
      <c r="L105" s="45"/>
      <c r="M105" s="57"/>
      <c r="N105" s="57"/>
    </row>
    <row r="106" spans="2:14" x14ac:dyDescent="0.35">
      <c r="B106" s="58" t="s">
        <v>21</v>
      </c>
      <c r="C106" s="59">
        <f>J42+J43+J44+J45+J46</f>
        <v>2076829</v>
      </c>
      <c r="D106" s="73">
        <f>C106/C112</f>
        <v>5.3938562580753809E-2</v>
      </c>
      <c r="E106" s="59">
        <f>K42+K43+K44+K45+K46</f>
        <v>2299118</v>
      </c>
      <c r="F106" s="73">
        <f>E106/E112</f>
        <v>5.6540803150029212E-2</v>
      </c>
      <c r="G106" s="75">
        <f t="shared" si="8"/>
        <v>-9.6684467695872939E-2</v>
      </c>
      <c r="J106" s="45"/>
      <c r="K106" s="57"/>
      <c r="L106" s="45"/>
      <c r="M106" s="57"/>
      <c r="N106" s="57"/>
    </row>
    <row r="107" spans="2:14" x14ac:dyDescent="0.35">
      <c r="B107" s="58" t="s">
        <v>19</v>
      </c>
      <c r="C107" s="59">
        <f>J52+J53+J54+J55+J56</f>
        <v>15624191</v>
      </c>
      <c r="D107" s="73">
        <f>C107/C112</f>
        <v>0.40578516768937184</v>
      </c>
      <c r="E107" s="59">
        <f>K52+K53+K54+K55+K56</f>
        <v>16399178</v>
      </c>
      <c r="F107" s="73">
        <f>E107/E112</f>
        <v>0.40329495707496948</v>
      </c>
      <c r="G107" s="75">
        <f t="shared" si="8"/>
        <v>-4.7257673524855943E-2</v>
      </c>
      <c r="J107" s="45"/>
      <c r="K107" s="57"/>
      <c r="L107" s="45"/>
      <c r="M107" s="57"/>
      <c r="N107" s="57"/>
    </row>
    <row r="108" spans="2:14" x14ac:dyDescent="0.35">
      <c r="B108" s="58" t="s">
        <v>94</v>
      </c>
      <c r="C108" s="59">
        <f>J47+J48+J49</f>
        <v>272392</v>
      </c>
      <c r="D108" s="73">
        <f>C108/C112</f>
        <v>7.074454824396564E-3</v>
      </c>
      <c r="E108" s="59">
        <f>K47+K48+K49</f>
        <v>279880</v>
      </c>
      <c r="F108" s="73">
        <f>E108/E112</f>
        <v>6.882917703932628E-3</v>
      </c>
      <c r="G108" s="75">
        <f t="shared" si="8"/>
        <v>-2.6754323281406318E-2</v>
      </c>
      <c r="J108" s="45"/>
      <c r="K108" s="57"/>
      <c r="L108" s="45"/>
      <c r="M108" s="57"/>
      <c r="N108" s="57"/>
    </row>
    <row r="109" spans="2:14" x14ac:dyDescent="0.35">
      <c r="B109" s="58" t="s">
        <v>107</v>
      </c>
      <c r="C109" s="59">
        <f>J50</f>
        <v>57050</v>
      </c>
      <c r="D109" s="73">
        <f>C109/C112</f>
        <v>1.4816795197062466E-3</v>
      </c>
      <c r="E109" s="59">
        <f>K50</f>
        <v>63931</v>
      </c>
      <c r="F109" s="73">
        <f>E109/E112</f>
        <v>1.5722159916039618E-3</v>
      </c>
      <c r="G109" s="75">
        <f t="shared" si="8"/>
        <v>-0.10763166538924779</v>
      </c>
      <c r="J109" s="45"/>
      <c r="K109" s="57"/>
      <c r="L109" s="45"/>
      <c r="M109" s="57"/>
      <c r="N109" s="57"/>
    </row>
    <row r="110" spans="2:14" x14ac:dyDescent="0.35">
      <c r="B110" s="58" t="s">
        <v>108</v>
      </c>
      <c r="C110" s="59">
        <f>J51</f>
        <v>1362816</v>
      </c>
      <c r="D110" s="73">
        <f>C110/C112</f>
        <v>3.5394505807677272E-2</v>
      </c>
      <c r="E110" s="59">
        <f>K51</f>
        <v>1495468</v>
      </c>
      <c r="F110" s="73">
        <f>E110/E112</f>
        <v>3.6777130101703297E-2</v>
      </c>
      <c r="G110" s="75">
        <f t="shared" si="8"/>
        <v>-8.8702666991202758E-2</v>
      </c>
    </row>
    <row r="111" spans="2:14" ht="15" thickBot="1" x14ac:dyDescent="0.4">
      <c r="B111" s="114" t="s">
        <v>121</v>
      </c>
      <c r="C111" s="59">
        <f>J57+J58</f>
        <v>2442064</v>
      </c>
      <c r="D111" s="73">
        <f>C111/C112</f>
        <v>6.3424298240349092E-2</v>
      </c>
      <c r="E111" s="59">
        <f>K57+K58</f>
        <v>2866128</v>
      </c>
      <c r="F111" s="73">
        <f>E111/E112</f>
        <v>7.0484933374792821E-2</v>
      </c>
      <c r="G111" s="75">
        <f t="shared" si="8"/>
        <v>-0.14795710449777538</v>
      </c>
    </row>
    <row r="112" spans="2:14" ht="15" thickBot="1" x14ac:dyDescent="0.4">
      <c r="B112" s="128" t="s">
        <v>120</v>
      </c>
      <c r="C112" s="129">
        <f>SUM(C100:C111)</f>
        <v>38503603</v>
      </c>
      <c r="D112" s="132">
        <f>SUM(D100:D111)</f>
        <v>1</v>
      </c>
      <c r="E112" s="129">
        <f>SUM(E100:E111)</f>
        <v>40662988</v>
      </c>
      <c r="F112" s="132">
        <f>SUM(F100:F111)</f>
        <v>0.99999999999999989</v>
      </c>
      <c r="G112" s="130">
        <f>(C112-E112)/E112</f>
        <v>-5.3104434922490201E-2</v>
      </c>
    </row>
    <row r="113" spans="10:14" x14ac:dyDescent="0.35">
      <c r="J113" s="45"/>
      <c r="K113" s="57"/>
      <c r="L113" s="45"/>
      <c r="M113" s="57"/>
      <c r="N113" s="57"/>
    </row>
    <row r="114" spans="10:14" x14ac:dyDescent="0.35">
      <c r="J114" s="45"/>
      <c r="K114" s="57"/>
      <c r="L114" s="45"/>
      <c r="M114" s="57"/>
      <c r="N114" s="57"/>
    </row>
    <row r="115" spans="10:14" x14ac:dyDescent="0.35">
      <c r="J115" s="45"/>
      <c r="K115" s="57"/>
      <c r="L115" s="45"/>
      <c r="M115" s="57"/>
      <c r="N115" s="57"/>
    </row>
    <row r="116" spans="10:14" x14ac:dyDescent="0.35">
      <c r="J116" s="45"/>
      <c r="K116" s="57"/>
      <c r="L116" s="45"/>
      <c r="M116" s="57"/>
      <c r="N116" s="57"/>
    </row>
    <row r="117" spans="10:14" x14ac:dyDescent="0.35">
      <c r="J117" s="45"/>
      <c r="K117" s="57"/>
      <c r="L117" s="45"/>
      <c r="M117" s="57"/>
      <c r="N117" s="57"/>
    </row>
    <row r="118" spans="10:14" x14ac:dyDescent="0.35">
      <c r="J118" s="45"/>
      <c r="K118" s="57"/>
      <c r="L118" s="45"/>
      <c r="M118" s="57"/>
      <c r="N118" s="57"/>
    </row>
    <row r="119" spans="10:14" x14ac:dyDescent="0.35">
      <c r="J119" s="45"/>
      <c r="K119" s="57"/>
      <c r="L119" s="45"/>
      <c r="M119" s="57"/>
      <c r="N119" s="57"/>
    </row>
    <row r="120" spans="10:14" x14ac:dyDescent="0.35">
      <c r="J120" s="45"/>
      <c r="K120" s="57"/>
      <c r="L120" s="45"/>
      <c r="M120" s="57"/>
      <c r="N120" s="57"/>
    </row>
    <row r="121" spans="10:14" x14ac:dyDescent="0.35">
      <c r="J121" s="45"/>
      <c r="K121" s="57"/>
      <c r="L121" s="45"/>
      <c r="M121" s="57"/>
      <c r="N121" s="57"/>
    </row>
    <row r="122" spans="10:14" x14ac:dyDescent="0.35">
      <c r="J122" s="45"/>
      <c r="K122" s="57"/>
      <c r="L122" s="45"/>
      <c r="M122" s="57"/>
      <c r="N122" s="57"/>
    </row>
    <row r="123" spans="10:14" x14ac:dyDescent="0.35">
      <c r="J123" s="45"/>
      <c r="K123" s="57"/>
      <c r="L123" s="45"/>
      <c r="M123" s="57"/>
      <c r="N123" s="57"/>
    </row>
    <row r="124" spans="10:14" x14ac:dyDescent="0.35">
      <c r="J124" s="45"/>
      <c r="K124" s="57"/>
      <c r="L124" s="45"/>
      <c r="M124" s="57"/>
      <c r="N124" s="57"/>
    </row>
    <row r="125" spans="10:14" x14ac:dyDescent="0.35">
      <c r="J125" s="45"/>
      <c r="K125" s="57"/>
      <c r="L125" s="45"/>
      <c r="M125" s="57"/>
    </row>
  </sheetData>
  <sortState xmlns:xlrd2="http://schemas.microsoft.com/office/spreadsheetml/2017/richdata2" ref="A70:M76">
    <sortCondition ref="A70"/>
  </sortState>
  <mergeCells count="2">
    <mergeCell ref="D6:I6"/>
    <mergeCell ref="J6:M6"/>
  </mergeCells>
  <pageMargins left="0.7" right="0.7" top="0.75" bottom="0.75" header="0.3" footer="0.3"/>
  <pageSetup paperSize="9" scale="68" fitToHeight="3" orientation="landscape" r:id="rId1"/>
  <ignoredErrors>
    <ignoredError sqref="D81:D92 E100:E111 E81:E92 I6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Opplag_2019</vt:lpstr>
    </vt:vector>
  </TitlesOfParts>
  <Company>NHO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Holbæk-Hanssen</dc:creator>
  <cp:lastModifiedBy>Bente Håvimb</cp:lastModifiedBy>
  <cp:lastPrinted>2020-02-25T17:00:16Z</cp:lastPrinted>
  <dcterms:created xsi:type="dcterms:W3CDTF">2015-02-16T09:28:52Z</dcterms:created>
  <dcterms:modified xsi:type="dcterms:W3CDTF">2020-03-15T15:29:18Z</dcterms:modified>
</cp:coreProperties>
</file>